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50" yWindow="510" windowWidth="14960" windowHeight="6910" tabRatio="896" activeTab="1"/>
  </bookViews>
  <sheets>
    <sheet name="1_Dati finanziari_annuali" sheetId="1" r:id="rId1"/>
    <sheet name="2_Dati finanziari_progressivi" sheetId="2" r:id="rId2"/>
    <sheet name="3_Stato patrimoniale_annuali" sheetId="3" r:id="rId3"/>
    <sheet name="4_Stato patrimoniale_progressiv" sheetId="4" r:id="rId4"/>
    <sheet name="5_Conto economico_annuali" sheetId="5" r:id="rId5"/>
    <sheet name="6_Conto economico_progressivi" sheetId="6" r:id="rId6"/>
    <sheet name="7_Resoconto fin_annuali" sheetId="7" r:id="rId7"/>
    <sheet name="8_Resoconto fin_semestrali" sheetId="11" r:id="rId8"/>
    <sheet name="9_Dati business_annuali" sheetId="9" r:id="rId9"/>
    <sheet name="10_Dati business_semestrali" sheetId="10" r:id="rId10"/>
  </sheets>
  <externalReferences>
    <externalReference r:id="rId11"/>
  </externalReferences>
  <definedNames>
    <definedName name="_xlnm.Print_Area" localSheetId="0">'1_Dati finanziari_annuali'!$B$2:$G$22</definedName>
    <definedName name="_xlnm.Print_Area" localSheetId="9">'10_Dati business_semestrali'!$B$3:$R$17</definedName>
    <definedName name="_xlnm.Print_Area" localSheetId="1">'2_Dati finanziari_progressivi'!$B$1:$AE$19</definedName>
    <definedName name="_xlnm.Print_Area" localSheetId="2">'3_Stato patrimoniale_annuali'!$B$2:$G$27</definedName>
    <definedName name="_xlnm.Print_Area" localSheetId="3">'4_Stato patrimoniale_progressiv'!$B$3:$W$28</definedName>
    <definedName name="_xlnm.Print_Area" localSheetId="4">'5_Conto economico_annuali'!$B$1:$F$27</definedName>
    <definedName name="_xlnm.Print_Area" localSheetId="5">'6_Conto economico_progressivi'!$B$1:$V$27</definedName>
    <definedName name="_xlnm.Print_Area" localSheetId="6">'7_Resoconto fin_annuali'!$B$2:$F$26</definedName>
    <definedName name="_xlnm.Print_Area" localSheetId="7">'8_Resoconto fin_semestrali'!$B$2:$P$26</definedName>
    <definedName name="_xlnm.Print_Area" localSheetId="8">'9_Dati business_annuali'!$B$2:$G$14</definedName>
  </definedNames>
  <calcPr calcId="145621"/>
</workbook>
</file>

<file path=xl/calcChain.xml><?xml version="1.0" encoding="utf-8"?>
<calcChain xmlns="http://schemas.openxmlformats.org/spreadsheetml/2006/main">
  <c r="D14" i="2" l="1"/>
  <c r="C14" i="2"/>
  <c r="D13" i="2"/>
  <c r="C13" i="2"/>
  <c r="D12" i="2"/>
  <c r="C12" i="2"/>
  <c r="D11" i="2"/>
  <c r="C11" i="2"/>
  <c r="D8" i="2"/>
  <c r="C8" i="2"/>
  <c r="D7" i="2"/>
  <c r="C7" i="2"/>
  <c r="D6" i="2"/>
  <c r="C6" i="2"/>
  <c r="D5" i="2"/>
  <c r="C5" i="2"/>
  <c r="D4" i="2"/>
  <c r="C4" i="2"/>
  <c r="D25" i="4"/>
  <c r="C25" i="4"/>
  <c r="C22" i="4"/>
  <c r="D22" i="4"/>
  <c r="D16" i="4"/>
  <c r="C16" i="4"/>
  <c r="D15" i="6"/>
  <c r="C15" i="6"/>
  <c r="D4" i="6"/>
  <c r="C4" i="6"/>
  <c r="AE14" i="2" l="1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L14" i="2"/>
  <c r="J14" i="2"/>
  <c r="H14" i="2"/>
  <c r="G14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P12" i="2"/>
  <c r="O12" i="2"/>
  <c r="N12" i="2"/>
  <c r="L12" i="2"/>
  <c r="J12" i="2"/>
  <c r="H12" i="2"/>
  <c r="G12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O11" i="2"/>
  <c r="N11" i="2"/>
  <c r="L11" i="2"/>
  <c r="J11" i="2"/>
  <c r="H11" i="2"/>
  <c r="G11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8" i="2"/>
  <c r="H7" i="2"/>
  <c r="H6" i="2"/>
  <c r="H5" i="2"/>
  <c r="H4" i="2"/>
  <c r="E13" i="2"/>
  <c r="F4" i="2"/>
  <c r="F5" i="2"/>
  <c r="F6" i="2"/>
  <c r="F7" i="2"/>
  <c r="F8" i="2"/>
  <c r="E8" i="2"/>
  <c r="E7" i="2"/>
  <c r="E6" i="2"/>
  <c r="E5" i="2"/>
  <c r="E4" i="2"/>
  <c r="E16" i="4"/>
  <c r="E10" i="4"/>
  <c r="E11" i="2" s="1"/>
  <c r="E15" i="4"/>
  <c r="E22" i="4"/>
  <c r="E25" i="4" s="1"/>
  <c r="F22" i="4"/>
  <c r="F14" i="2" s="1"/>
  <c r="F16" i="4"/>
  <c r="F15" i="4"/>
  <c r="F10" i="4"/>
  <c r="F11" i="2" s="1"/>
  <c r="E15" i="6"/>
  <c r="F15" i="6"/>
  <c r="E4" i="6"/>
  <c r="F4" i="6"/>
  <c r="E14" i="2" l="1"/>
  <c r="F25" i="4"/>
  <c r="F18" i="4"/>
  <c r="F12" i="2" s="1"/>
  <c r="E18" i="4"/>
  <c r="E12" i="2" s="1"/>
  <c r="D25" i="3"/>
  <c r="E25" i="3"/>
  <c r="F25" i="3"/>
  <c r="G25" i="3"/>
  <c r="H25" i="3"/>
  <c r="I25" i="3"/>
  <c r="C25" i="3"/>
  <c r="C23" i="7" l="1"/>
  <c r="L17" i="4"/>
  <c r="L16" i="4"/>
  <c r="G15" i="1"/>
  <c r="F15" i="1"/>
  <c r="F14" i="1"/>
  <c r="F13" i="1"/>
  <c r="G12" i="1"/>
  <c r="F12" i="1"/>
  <c r="G11" i="1"/>
  <c r="F11" i="1"/>
  <c r="G8" i="1"/>
  <c r="F8" i="1"/>
  <c r="G7" i="1"/>
  <c r="F7" i="1"/>
  <c r="G6" i="1"/>
  <c r="F6" i="1"/>
  <c r="G5" i="1"/>
  <c r="F5" i="1"/>
  <c r="I22" i="4" l="1"/>
  <c r="I14" i="2" s="1"/>
  <c r="M16" i="4"/>
  <c r="I16" i="4"/>
  <c r="I15" i="4"/>
  <c r="I10" i="4"/>
  <c r="I18" i="4" l="1"/>
  <c r="I12" i="2" s="1"/>
  <c r="I11" i="2"/>
  <c r="I25" i="4"/>
  <c r="F25" i="11"/>
  <c r="K22" i="4" l="1"/>
  <c r="K16" i="4"/>
  <c r="K15" i="4"/>
  <c r="K10" i="4"/>
  <c r="K11" i="2" s="1"/>
  <c r="K25" i="4" l="1"/>
  <c r="K14" i="2"/>
  <c r="K18" i="4"/>
  <c r="K12" i="2" s="1"/>
  <c r="P12" i="10"/>
  <c r="O12" i="10"/>
  <c r="N12" i="10"/>
  <c r="G25" i="11" l="1"/>
  <c r="I25" i="11"/>
  <c r="H25" i="11"/>
  <c r="G14" i="10" l="1"/>
  <c r="G13" i="10"/>
  <c r="G12" i="10"/>
  <c r="G10" i="10"/>
  <c r="G9" i="10"/>
  <c r="G7" i="10"/>
  <c r="G6" i="10"/>
  <c r="E23" i="7" l="1"/>
  <c r="D23" i="7"/>
  <c r="L12" i="10" l="1"/>
  <c r="K12" i="10"/>
  <c r="J12" i="10"/>
  <c r="I12" i="10"/>
  <c r="H12" i="10"/>
  <c r="P25" i="4" l="1"/>
  <c r="P16" i="4"/>
  <c r="P15" i="4"/>
  <c r="P14" i="4"/>
  <c r="P13" i="4"/>
  <c r="P12" i="4"/>
  <c r="P11" i="4"/>
  <c r="P10" i="4"/>
  <c r="P11" i="2" s="1"/>
  <c r="P9" i="4"/>
  <c r="P8" i="4"/>
  <c r="P7" i="4"/>
  <c r="P6" i="4"/>
  <c r="M20" i="4" l="1"/>
  <c r="M22" i="4" s="1"/>
  <c r="M14" i="2" s="1"/>
  <c r="Q16" i="4"/>
  <c r="M15" i="4"/>
  <c r="Q15" i="4"/>
  <c r="M10" i="4"/>
  <c r="M11" i="2" s="1"/>
  <c r="Q10" i="4"/>
  <c r="Q11" i="2" s="1"/>
  <c r="M18" i="4" l="1"/>
  <c r="M12" i="2" s="1"/>
  <c r="Q18" i="4"/>
  <c r="Q12" i="2" s="1"/>
  <c r="M25" i="4"/>
</calcChain>
</file>

<file path=xl/sharedStrings.xml><?xml version="1.0" encoding="utf-8"?>
<sst xmlns="http://schemas.openxmlformats.org/spreadsheetml/2006/main" count="351" uniqueCount="177">
  <si>
    <t>(Euro/milioni)</t>
  </si>
  <si>
    <t>Conto Economico</t>
  </si>
  <si>
    <t>EBITDA</t>
  </si>
  <si>
    <t>Utile netto</t>
  </si>
  <si>
    <t>Stato Patrimoniale</t>
  </si>
  <si>
    <t>Capitale investito</t>
  </si>
  <si>
    <t>PFN</t>
  </si>
  <si>
    <t>Patrimonio netto</t>
  </si>
  <si>
    <t>Indici</t>
  </si>
  <si>
    <t>ROE</t>
  </si>
  <si>
    <t>ROS</t>
  </si>
  <si>
    <t>Attività immateriali</t>
  </si>
  <si>
    <t>Rimanenze</t>
  </si>
  <si>
    <t>Capitale sociale</t>
  </si>
  <si>
    <t>Indennità di fine rapporto</t>
  </si>
  <si>
    <t>Costo del personale</t>
  </si>
  <si>
    <t>Risultato operativo</t>
  </si>
  <si>
    <t>Imposte sul reddito</t>
  </si>
  <si>
    <t>Risultato netto</t>
  </si>
  <si>
    <t>Volume d’affari per settore di attività</t>
  </si>
  <si>
    <t>Delta %</t>
  </si>
  <si>
    <t>Libri</t>
  </si>
  <si>
    <t>Totale ricavi aggregati</t>
  </si>
  <si>
    <t>Ricavi intersettoriali</t>
  </si>
  <si>
    <t>Totale ricavi consolidati</t>
  </si>
  <si>
    <t>Retail</t>
  </si>
  <si>
    <t>Capitale circolante netto
(comprese altre attività/passività)</t>
  </si>
  <si>
    <t>differenza
(€/mln)</t>
  </si>
  <si>
    <t>differenza
%</t>
  </si>
  <si>
    <t>Totale ricavi 
aggregati</t>
  </si>
  <si>
    <t>Totale ricavi 
consolidati</t>
  </si>
  <si>
    <t>Debiti commerciali</t>
  </si>
  <si>
    <t>Altre attività (passività)</t>
  </si>
  <si>
    <t>Capitale circolante netto</t>
  </si>
  <si>
    <t>Attività materiali</t>
  </si>
  <si>
    <t>Partecipazioni</t>
  </si>
  <si>
    <t>Capitale investito fisso</t>
  </si>
  <si>
    <t>Capitale investito netto</t>
  </si>
  <si>
    <t xml:space="preserve">Riserve e patrimonio netto di terzi </t>
  </si>
  <si>
    <t>Posizione finanziaria netta</t>
  </si>
  <si>
    <t>Totale fonti</t>
  </si>
  <si>
    <t>Crediti commerciali netti</t>
  </si>
  <si>
    <t>PFN Iniziale</t>
  </si>
  <si>
    <t>Variazione CCN + fondi</t>
  </si>
  <si>
    <t>Cash flow operativo</t>
  </si>
  <si>
    <t>Oneri finanziari</t>
  </si>
  <si>
    <t>Imposte</t>
  </si>
  <si>
    <t>Cash flow ordinario</t>
  </si>
  <si>
    <t>Ristrutturazioni</t>
  </si>
  <si>
    <t>Cash flow straordinario</t>
  </si>
  <si>
    <t>PFN Finale</t>
  </si>
  <si>
    <t>Cash Flow</t>
  </si>
  <si>
    <t>Imposte straordinarie anni preced.</t>
  </si>
  <si>
    <t>Acquisizioni/dismissioni asset</t>
  </si>
  <si>
    <t>Cash flow totale</t>
  </si>
  <si>
    <t>Ricavi delle vendite e delle prestazioni</t>
  </si>
  <si>
    <t>Costo del venduto</t>
  </si>
  <si>
    <t>Costi variabili</t>
  </si>
  <si>
    <t>Costi fissi di struttura</t>
  </si>
  <si>
    <t>Altri oneri/(proventi)</t>
  </si>
  <si>
    <t>Ammortamenti e svalutazioni</t>
  </si>
  <si>
    <t>Risultato del periodo prima delle imposte</t>
  </si>
  <si>
    <t>Risultato di pertinenza di terzi</t>
  </si>
  <si>
    <t>Risultato delle attività in continuità</t>
  </si>
  <si>
    <t>Risultato delle attività dismesse</t>
  </si>
  <si>
    <t>Margine operativo lordo</t>
  </si>
  <si>
    <t>Risultato netto per azione 
(espresso in unità di euro)</t>
  </si>
  <si>
    <t>Corporate e shared services</t>
  </si>
  <si>
    <t>Corporate 
e shared services</t>
  </si>
  <si>
    <t>Margine operativo lordo rettificato (EBITDA adjusted)</t>
  </si>
  <si>
    <t>Margine operativo lordo (EBITDA)</t>
  </si>
  <si>
    <t>Risultato operativo (EBIT)</t>
  </si>
  <si>
    <t>Fondi e indennità di fine rapporto</t>
  </si>
  <si>
    <t>Gestione partecipazioni collegate</t>
  </si>
  <si>
    <t xml:space="preserve">Perdita / (utile) collegate </t>
  </si>
  <si>
    <t>Componenti straordinarie negative / (positive)</t>
  </si>
  <si>
    <t>Oneri / (proventi) finanziari netti</t>
  </si>
  <si>
    <t>Oneri (proventi) da altre partecipazioni</t>
  </si>
  <si>
    <t>Componenti straordinarie negative/(positive)</t>
  </si>
  <si>
    <t>Altri oneri / (proventi)</t>
  </si>
  <si>
    <t>Risultato netto 
delle attività in continuità</t>
  </si>
  <si>
    <t>2018*</t>
  </si>
  <si>
    <t>1Q18*</t>
  </si>
  <si>
    <t>9M18*</t>
  </si>
  <si>
    <t>Attività / (passività) in dismissione</t>
  </si>
  <si>
    <t>Capitale e riserve di terzi (relative ad att. in dismissione)</t>
  </si>
  <si>
    <t>FY2018*</t>
  </si>
  <si>
    <t>Ammortamenti IFRS16</t>
  </si>
  <si>
    <t>CF Ordinario attività destinate alla dismissione</t>
  </si>
  <si>
    <t>CF Straordinario attività destinate alla dismissione</t>
  </si>
  <si>
    <t>*Dati esposti secondo IFRS5, con Mondadori France in discontinuità</t>
  </si>
  <si>
    <t>1H19*</t>
  </si>
  <si>
    <t>1H18*</t>
  </si>
  <si>
    <t>9M19</t>
  </si>
  <si>
    <t>FY2019</t>
  </si>
  <si>
    <t>Risultato netto diluito per azione 
(espresso in unità di euro)</t>
  </si>
  <si>
    <t>2019</t>
  </si>
  <si>
    <t>2019*</t>
  </si>
  <si>
    <t>Attività materiali IFRS16 (Diritti d'uso)</t>
  </si>
  <si>
    <t>CAPEX escluso IFRS16</t>
  </si>
  <si>
    <t>Altre entrate/uscite</t>
  </si>
  <si>
    <t>1Q20</t>
  </si>
  <si>
    <t>1Q19</t>
  </si>
  <si>
    <t>1H20</t>
  </si>
  <si>
    <t>9M20</t>
  </si>
  <si>
    <t>FY19</t>
  </si>
  <si>
    <t>1Q19*</t>
  </si>
  <si>
    <t>FY20</t>
  </si>
  <si>
    <t>PFN (ante IFRS16)</t>
  </si>
  <si>
    <t xml:space="preserve">Fondi </t>
  </si>
  <si>
    <t>FY2020</t>
  </si>
  <si>
    <t>2020</t>
  </si>
  <si>
    <r>
      <t xml:space="preserve">*Dati esposti secondo </t>
    </r>
    <r>
      <rPr>
        <b/>
        <sz val="10"/>
        <color indexed="8"/>
        <rFont val="Calibri"/>
        <family val="2"/>
        <scheme val="minor"/>
      </rPr>
      <t>IFRS5</t>
    </r>
    <r>
      <rPr>
        <sz val="10"/>
        <color indexed="8"/>
        <rFont val="Calibri"/>
        <family val="2"/>
        <scheme val="minor"/>
      </rPr>
      <t>, con Mondadori France in discontinuità</t>
    </r>
  </si>
  <si>
    <r>
      <t xml:space="preserve">Dal 1° gennaio 2019 i dati sono esposti secondo </t>
    </r>
    <r>
      <rPr>
        <b/>
        <sz val="10"/>
        <color indexed="8"/>
        <rFont val="Calibri"/>
        <family val="2"/>
        <scheme val="minor"/>
      </rPr>
      <t>IFRS16</t>
    </r>
  </si>
  <si>
    <r>
      <t xml:space="preserve">Dal 2019 i dati sono esposti secondo </t>
    </r>
    <r>
      <rPr>
        <b/>
        <sz val="10"/>
        <color indexed="8"/>
        <rFont val="Calibri"/>
        <family val="2"/>
        <scheme val="minor"/>
      </rPr>
      <t>IFRS16</t>
    </r>
  </si>
  <si>
    <r>
      <t xml:space="preserve">*Dati esposti secondo </t>
    </r>
    <r>
      <rPr>
        <b/>
        <sz val="10"/>
        <rFont val="Calibri"/>
        <family val="2"/>
        <scheme val="minor"/>
      </rPr>
      <t>IFRS5</t>
    </r>
    <r>
      <rPr>
        <sz val="10"/>
        <rFont val="Calibri"/>
        <family val="2"/>
        <scheme val="minor"/>
      </rPr>
      <t>, con Mondadori France in discontinuità</t>
    </r>
  </si>
  <si>
    <t>FY2019*</t>
  </si>
  <si>
    <t>Passività finanziarie  applicazione IFRS16</t>
  </si>
  <si>
    <t>PFN Finale IFRS16</t>
  </si>
  <si>
    <t>EBITDA adjusted</t>
  </si>
  <si>
    <t>2017*</t>
  </si>
  <si>
    <t>1H17</t>
  </si>
  <si>
    <t>1Q17</t>
  </si>
  <si>
    <t>9M16</t>
  </si>
  <si>
    <t>1H16</t>
  </si>
  <si>
    <t>1Q16</t>
  </si>
  <si>
    <t>-</t>
  </si>
  <si>
    <t>9M17</t>
  </si>
  <si>
    <r>
      <t xml:space="preserve">Dal 1° gennaio 2019 i dati sono esposti secondo </t>
    </r>
    <r>
      <rPr>
        <b/>
        <sz val="9"/>
        <color indexed="8"/>
        <rFont val="Arial"/>
        <family val="2"/>
      </rPr>
      <t>IFRS16</t>
    </r>
  </si>
  <si>
    <t>FY16</t>
  </si>
  <si>
    <r>
      <t>**Dato riclassificato secondo</t>
    </r>
    <r>
      <rPr>
        <b/>
        <sz val="9"/>
        <color indexed="8"/>
        <rFont val="Calibri"/>
        <family val="2"/>
        <scheme val="minor"/>
      </rPr>
      <t xml:space="preserve"> IFRS15</t>
    </r>
  </si>
  <si>
    <r>
      <t xml:space="preserve">Dal 2019 i dati sono esposti secondo </t>
    </r>
    <r>
      <rPr>
        <b/>
        <sz val="9"/>
        <color indexed="8"/>
        <rFont val="Calibri"/>
        <family val="2"/>
        <scheme val="minor"/>
      </rPr>
      <t>IFRS16</t>
    </r>
  </si>
  <si>
    <t>FY2016</t>
  </si>
  <si>
    <t>970,1**</t>
  </si>
  <si>
    <t>FY2017</t>
  </si>
  <si>
    <t>FY 2016</t>
  </si>
  <si>
    <t>970,1</t>
  </si>
  <si>
    <t>2016</t>
  </si>
  <si>
    <t>2017</t>
  </si>
  <si>
    <t>Effetto partecip / dividendi incassati</t>
  </si>
  <si>
    <t>Media</t>
  </si>
  <si>
    <t>Periodici Francia</t>
  </si>
  <si>
    <t>2016*</t>
  </si>
  <si>
    <t>1H19</t>
  </si>
  <si>
    <t>2018</t>
  </si>
  <si>
    <t>1H18</t>
  </si>
  <si>
    <t>2017**</t>
  </si>
  <si>
    <t>1H17**</t>
  </si>
  <si>
    <t>Ricavi</t>
  </si>
  <si>
    <t>CAPEX</t>
  </si>
  <si>
    <t>Altre entrate/uscite straord.</t>
  </si>
  <si>
    <t>Cash flow non ordinario</t>
  </si>
  <si>
    <r>
      <t xml:space="preserve">Dati esposti </t>
    </r>
    <r>
      <rPr>
        <sz val="10"/>
        <color indexed="8"/>
        <rFont val="Calibri"/>
        <family val="2"/>
        <scheme val="minor"/>
      </rPr>
      <t>con Mondadori France in discontinuità dal 2018</t>
    </r>
  </si>
  <si>
    <t>1Q21</t>
  </si>
  <si>
    <r>
      <t>**Dato riclassificato secondo</t>
    </r>
    <r>
      <rPr>
        <b/>
        <sz val="10"/>
        <color indexed="8"/>
        <rFont val="Calibri"/>
        <family val="2"/>
        <scheme val="minor"/>
      </rPr>
      <t xml:space="preserve"> IFRS15</t>
    </r>
  </si>
  <si>
    <t>1H21</t>
  </si>
  <si>
    <t>Oneri / (proventi) da partecipazioni finanziarie</t>
  </si>
  <si>
    <t>9M21</t>
  </si>
  <si>
    <t>2021 
incl. D Scuola</t>
  </si>
  <si>
    <t>ROI</t>
  </si>
  <si>
    <t>FY2021 
incl. D Scuola</t>
  </si>
  <si>
    <t>FY2021</t>
  </si>
  <si>
    <t>2021</t>
  </si>
  <si>
    <t>1Q22</t>
  </si>
  <si>
    <t>1Q22 LFL</t>
  </si>
  <si>
    <t>Capitale Investito Netto</t>
  </si>
  <si>
    <t>PFN (cassa)</t>
  </si>
  <si>
    <t>1H22</t>
  </si>
  <si>
    <t>1H22 LFL</t>
  </si>
  <si>
    <t>Cash Flow LTM</t>
  </si>
  <si>
    <t>PFN Finale escluso IFRS16</t>
  </si>
  <si>
    <t>EBITDA ante non ricorrenti (ex. IFRS16)</t>
  </si>
  <si>
    <t>Dividendi pagati</t>
  </si>
  <si>
    <t>FREE CASH FLOW</t>
  </si>
  <si>
    <t>Var. passività finanziarie IFRS16</t>
  </si>
  <si>
    <t>Attività per diritti d'uso IFRS16</t>
  </si>
  <si>
    <t>Dati economici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</si>
</sst>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;\(#,##0.0\);\-"/>
    <numFmt numFmtId="165" formatCode="0.0%;\(0.0%\);\-"/>
    <numFmt numFmtId="166" formatCode="d\-mmm\-yy"/>
    <numFmt numFmtId="167" formatCode="#,##0.0_);\(#,##0.0\)"/>
    <numFmt numFmtId="168" formatCode="0.0%"/>
    <numFmt numFmtId="169" formatCode="0.0"/>
    <numFmt numFmtId="170" formatCode="* #,##0.000\ ;\(#,##0.000\);* &quot;- &quot;"/>
    <numFmt numFmtId="171" formatCode="#,##0.0"/>
    <numFmt numFmtId="172" formatCode="0.00%;\(0.00%\);\-"/>
    <numFmt numFmtId="173" formatCode="0%;\(0%\);\-"/>
    <numFmt numFmtId="174" formatCode="_-* #,##0.000_-;\-* #,##0.000_-;_-* &quot;-&quot;???_-;_-@_-"/>
    <numFmt numFmtId="175" formatCode="_-* #,##0.0_-;\-* #,##0.0_-;_-* &quot;-&quot;???_-;_-@_-"/>
    <numFmt numFmtId="176" formatCode="#,##0.0;\(#,##0.0\);"/>
  </numFmts>
  <fonts count="45">
    <font>
      <sz val="11"/>
      <color indexed="8"/>
      <name val="Helvetica Neue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etica Neue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Helvetica"/>
      <family val="2"/>
    </font>
    <font>
      <sz val="12"/>
      <color indexed="8"/>
      <name val="Helvetica Neue"/>
      <family val="2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</fills>
  <borders count="4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thin">
        <color rgb="FFFFFFFF"/>
      </right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medium">
        <color indexed="9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 style="medium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indexed="9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9"/>
      </left>
      <right/>
      <top/>
      <bottom style="thin">
        <color indexed="64"/>
      </bottom>
      <diagonal/>
    </border>
    <border>
      <left style="medium">
        <color indexed="9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6">
    <xf numFmtId="0" fontId="0" fillId="0" borderId="0">
      <alignment vertical="top"/>
    </xf>
    <xf numFmtId="0" fontId="6" fillId="0" borderId="0"/>
    <xf numFmtId="0" fontId="7" fillId="0" borderId="0" applyBorder="0"/>
    <xf numFmtId="9" fontId="2" fillId="0" borderId="0" applyFill="0" applyBorder="0" applyAlignment="0" applyProtection="0"/>
    <xf numFmtId="9" fontId="5" fillId="0" borderId="0" applyFill="0" applyBorder="0" applyAlignment="0" applyProtection="0"/>
    <xf numFmtId="9" fontId="4" fillId="0" borderId="0" applyFont="0" applyFill="0" applyBorder="0" applyAlignment="0" applyProtection="0"/>
  </cellStyleXfs>
  <cellXfs count="467">
    <xf numFmtId="0" fontId="0" fillId="0" borderId="0" xfId="0">
      <alignment vertical="top"/>
    </xf>
    <xf numFmtId="0" fontId="10" fillId="0" borderId="0" xfId="0" applyNumberFormat="1" applyFont="1" applyFill="1" applyBorder="1" applyAlignment="1">
      <alignment horizontal="right"/>
    </xf>
    <xf numFmtId="0" fontId="9" fillId="0" borderId="0" xfId="0" applyNumberFormat="1" applyFont="1" applyAlignment="1">
      <alignment vertical="top"/>
    </xf>
    <xf numFmtId="0" fontId="13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justify" vertical="center" wrapText="1"/>
    </xf>
    <xf numFmtId="164" fontId="13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 wrapText="1"/>
    </xf>
    <xf numFmtId="165" fontId="16" fillId="0" borderId="0" xfId="3" applyNumberFormat="1" applyFont="1" applyFill="1" applyBorder="1" applyAlignment="1">
      <alignment horizontal="right" vertical="center"/>
    </xf>
    <xf numFmtId="165" fontId="16" fillId="0" borderId="0" xfId="3" applyNumberFormat="1" applyFont="1" applyFill="1" applyBorder="1" applyAlignment="1">
      <alignment horizontal="right" vertical="center" wrapText="1"/>
    </xf>
    <xf numFmtId="167" fontId="13" fillId="0" borderId="0" xfId="0" applyNumberFormat="1" applyFont="1" applyFill="1" applyBorder="1" applyAlignment="1">
      <alignment horizontal="right" vertical="center"/>
    </xf>
    <xf numFmtId="169" fontId="13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 applyAlignment="1"/>
    <xf numFmtId="0" fontId="18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13" fillId="0" borderId="0" xfId="0" applyNumberFormat="1" applyFont="1" applyAlignment="1">
      <alignment vertical="top"/>
    </xf>
    <xf numFmtId="0" fontId="13" fillId="0" borderId="0" xfId="0" applyNumberFormat="1" applyFont="1" applyFill="1" applyAlignment="1">
      <alignment horizontal="right" vertical="top"/>
    </xf>
    <xf numFmtId="0" fontId="9" fillId="0" borderId="0" xfId="0" applyNumberFormat="1" applyFont="1" applyFill="1" applyAlignment="1">
      <alignment horizontal="right" vertical="top"/>
    </xf>
    <xf numFmtId="0" fontId="13" fillId="0" borderId="1" xfId="0" applyNumberFormat="1" applyFont="1" applyBorder="1" applyAlignment="1">
      <alignment vertical="top"/>
    </xf>
    <xf numFmtId="0" fontId="12" fillId="0" borderId="0" xfId="0" applyNumberFormat="1" applyFont="1" applyFill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vertical="top"/>
    </xf>
    <xf numFmtId="0" fontId="13" fillId="0" borderId="0" xfId="0" applyNumberFormat="1" applyFont="1" applyBorder="1" applyAlignment="1">
      <alignment vertical="top"/>
    </xf>
    <xf numFmtId="0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164" fontId="18" fillId="0" borderId="8" xfId="0" applyNumberFormat="1" applyFont="1" applyFill="1" applyBorder="1" applyAlignment="1">
      <alignment horizontal="right" vertical="center"/>
    </xf>
    <xf numFmtId="0" fontId="18" fillId="0" borderId="11" xfId="0" applyNumberFormat="1" applyFont="1" applyFill="1" applyBorder="1" applyAlignment="1">
      <alignment horizontal="justify" vertical="center" wrapText="1"/>
    </xf>
    <xf numFmtId="167" fontId="18" fillId="0" borderId="8" xfId="0" applyNumberFormat="1" applyFont="1" applyFill="1" applyBorder="1" applyAlignment="1">
      <alignment horizontal="right" vertical="center"/>
    </xf>
    <xf numFmtId="0" fontId="18" fillId="0" borderId="8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>
      <alignment horizontal="justify" vertical="center" wrapText="1"/>
    </xf>
    <xf numFmtId="0" fontId="13" fillId="0" borderId="1" xfId="0" applyNumberFormat="1" applyFont="1" applyFill="1" applyBorder="1" applyAlignment="1">
      <alignment vertical="top"/>
    </xf>
    <xf numFmtId="0" fontId="18" fillId="0" borderId="8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vertical="top"/>
    </xf>
    <xf numFmtId="0" fontId="18" fillId="0" borderId="18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/>
    <xf numFmtId="0" fontId="9" fillId="0" borderId="0" xfId="0" applyNumberFormat="1" applyFont="1" applyBorder="1" applyAlignment="1">
      <alignment vertical="top"/>
    </xf>
    <xf numFmtId="0" fontId="18" fillId="0" borderId="0" xfId="0" applyNumberFormat="1" applyFont="1" applyFill="1" applyAlignment="1">
      <alignment vertical="top"/>
    </xf>
    <xf numFmtId="164" fontId="13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center" vertical="top"/>
    </xf>
    <xf numFmtId="0" fontId="22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14" fontId="14" fillId="0" borderId="0" xfId="0" applyNumberFormat="1" applyFont="1" applyFill="1" applyBorder="1" applyAlignment="1">
      <alignment horizontal="right" vertical="top" wrapText="1"/>
    </xf>
    <xf numFmtId="0" fontId="13" fillId="2" borderId="12" xfId="0" applyNumberFormat="1" applyFont="1" applyFill="1" applyBorder="1" applyAlignment="1"/>
    <xf numFmtId="0" fontId="13" fillId="0" borderId="0" xfId="0" applyNumberFormat="1" applyFont="1" applyFill="1" applyAlignment="1">
      <alignment vertical="top"/>
    </xf>
    <xf numFmtId="0" fontId="13" fillId="0" borderId="0" xfId="0" applyNumberFormat="1" applyFont="1" applyAlignment="1">
      <alignment vertical="center"/>
    </xf>
    <xf numFmtId="167" fontId="13" fillId="0" borderId="0" xfId="0" applyNumberFormat="1" applyFont="1" applyFill="1" applyAlignment="1">
      <alignment vertical="center"/>
    </xf>
    <xf numFmtId="0" fontId="14" fillId="0" borderId="0" xfId="0" applyNumberFormat="1" applyFont="1" applyAlignment="1">
      <alignment vertical="center"/>
    </xf>
    <xf numFmtId="167" fontId="14" fillId="0" borderId="0" xfId="0" applyNumberFormat="1" applyFont="1" applyFill="1" applyAlignment="1">
      <alignment vertical="center"/>
    </xf>
    <xf numFmtId="173" fontId="13" fillId="0" borderId="0" xfId="0" applyNumberFormat="1" applyFont="1" applyFill="1" applyAlignment="1">
      <alignment vertical="center"/>
    </xf>
    <xf numFmtId="167" fontId="14" fillId="0" borderId="14" xfId="0" applyNumberFormat="1" applyFont="1" applyFill="1" applyBorder="1" applyAlignment="1">
      <alignment vertical="center"/>
    </xf>
    <xf numFmtId="0" fontId="13" fillId="0" borderId="18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Alignment="1">
      <alignment horizontal="left" vertical="top"/>
    </xf>
    <xf numFmtId="0" fontId="9" fillId="0" borderId="3" xfId="0" applyNumberFormat="1" applyFont="1" applyBorder="1" applyAlignment="1">
      <alignment vertical="top"/>
    </xf>
    <xf numFmtId="0" fontId="9" fillId="2" borderId="0" xfId="0" applyNumberFormat="1" applyFont="1" applyFill="1" applyBorder="1" applyAlignment="1"/>
    <xf numFmtId="0" fontId="9" fillId="0" borderId="4" xfId="0" applyNumberFormat="1" applyFont="1" applyBorder="1" applyAlignment="1">
      <alignment vertical="top"/>
    </xf>
    <xf numFmtId="0" fontId="13" fillId="0" borderId="0" xfId="0" applyNumberFormat="1" applyFont="1" applyFill="1" applyAlignment="1">
      <alignment vertical="center"/>
    </xf>
    <xf numFmtId="0" fontId="24" fillId="0" borderId="4" xfId="0" applyNumberFormat="1" applyFont="1" applyBorder="1" applyAlignment="1">
      <alignment vertical="center"/>
    </xf>
    <xf numFmtId="0" fontId="24" fillId="0" borderId="0" xfId="0" applyNumberFormat="1" applyFont="1" applyAlignment="1">
      <alignment vertical="center"/>
    </xf>
    <xf numFmtId="167" fontId="17" fillId="0" borderId="0" xfId="2" quotePrefix="1" applyNumberFormat="1" applyFont="1" applyFill="1" applyBorder="1" applyAlignment="1">
      <alignment horizontal="right" vertical="center"/>
    </xf>
    <xf numFmtId="0" fontId="13" fillId="0" borderId="6" xfId="0" applyNumberFormat="1" applyFont="1" applyFill="1" applyBorder="1" applyAlignment="1">
      <alignment vertical="center"/>
    </xf>
    <xf numFmtId="0" fontId="8" fillId="0" borderId="4" xfId="0" applyNumberFormat="1" applyFont="1" applyBorder="1" applyAlignment="1">
      <alignment vertical="top"/>
    </xf>
    <xf numFmtId="0" fontId="25" fillId="0" borderId="0" xfId="0" applyNumberFormat="1" applyFont="1" applyAlignment="1">
      <alignment vertical="top"/>
    </xf>
    <xf numFmtId="0" fontId="25" fillId="0" borderId="0" xfId="0" applyNumberFormat="1" applyFont="1" applyFill="1" applyAlignment="1">
      <alignment vertical="top"/>
    </xf>
    <xf numFmtId="167" fontId="25" fillId="0" borderId="0" xfId="0" applyNumberFormat="1" applyFont="1" applyFill="1" applyAlignment="1">
      <alignment vertical="top"/>
    </xf>
    <xf numFmtId="0" fontId="8" fillId="0" borderId="0" xfId="0" applyNumberFormat="1" applyFont="1" applyAlignment="1">
      <alignment vertical="top"/>
    </xf>
    <xf numFmtId="0" fontId="9" fillId="0" borderId="5" xfId="0" applyNumberFormat="1" applyFont="1" applyBorder="1" applyAlignment="1">
      <alignment vertical="top"/>
    </xf>
    <xf numFmtId="0" fontId="9" fillId="0" borderId="2" xfId="0" applyNumberFormat="1" applyFont="1" applyBorder="1" applyAlignment="1">
      <alignment vertical="top"/>
    </xf>
    <xf numFmtId="0" fontId="23" fillId="0" borderId="0" xfId="0" applyNumberFormat="1" applyFont="1" applyFill="1" applyAlignment="1">
      <alignment vertical="top"/>
    </xf>
    <xf numFmtId="0" fontId="26" fillId="0" borderId="19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167" fontId="17" fillId="0" borderId="0" xfId="2" applyNumberFormat="1" applyFont="1" applyFill="1" applyBorder="1" applyAlignment="1">
      <alignment vertical="center"/>
    </xf>
    <xf numFmtId="0" fontId="26" fillId="0" borderId="21" xfId="2" applyFont="1" applyFill="1" applyBorder="1" applyAlignment="1">
      <alignment vertical="center" wrapText="1"/>
    </xf>
    <xf numFmtId="0" fontId="26" fillId="0" borderId="20" xfId="2" applyFont="1" applyFill="1" applyBorder="1" applyAlignment="1">
      <alignment vertical="center"/>
    </xf>
    <xf numFmtId="0" fontId="26" fillId="0" borderId="21" xfId="2" applyFont="1" applyFill="1" applyBorder="1" applyAlignment="1">
      <alignment vertical="center"/>
    </xf>
    <xf numFmtId="0" fontId="26" fillId="0" borderId="22" xfId="2" applyFont="1" applyFill="1" applyBorder="1" applyAlignment="1">
      <alignment vertical="center"/>
    </xf>
    <xf numFmtId="0" fontId="9" fillId="0" borderId="4" xfId="0" applyNumberFormat="1" applyFont="1" applyBorder="1" applyAlignment="1">
      <alignment vertical="center"/>
    </xf>
    <xf numFmtId="170" fontId="13" fillId="0" borderId="8" xfId="0" applyNumberFormat="1" applyFont="1" applyFill="1" applyBorder="1" applyAlignment="1">
      <alignment horizontal="right" vertical="center" wrapText="1"/>
    </xf>
    <xf numFmtId="170" fontId="13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Alignment="1">
      <alignment vertical="center"/>
    </xf>
    <xf numFmtId="170" fontId="13" fillId="0" borderId="11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Border="1" applyAlignment="1">
      <alignment vertical="center"/>
    </xf>
    <xf numFmtId="167" fontId="18" fillId="0" borderId="0" xfId="2" applyNumberFormat="1" applyFont="1" applyFill="1" applyBorder="1" applyAlignment="1">
      <alignment vertical="center"/>
    </xf>
    <xf numFmtId="167" fontId="18" fillId="0" borderId="0" xfId="2" quotePrefix="1" applyNumberFormat="1" applyFont="1" applyFill="1" applyBorder="1" applyAlignment="1">
      <alignment horizontal="right" vertical="center"/>
    </xf>
    <xf numFmtId="167" fontId="21" fillId="0" borderId="24" xfId="2" applyNumberFormat="1" applyFont="1" applyFill="1" applyBorder="1" applyAlignment="1">
      <alignment vertical="center"/>
    </xf>
    <xf numFmtId="174" fontId="18" fillId="0" borderId="0" xfId="2" applyNumberFormat="1" applyFont="1" applyFill="1" applyBorder="1" applyAlignment="1">
      <alignment vertical="center"/>
    </xf>
    <xf numFmtId="175" fontId="18" fillId="0" borderId="0" xfId="2" applyNumberFormat="1" applyFont="1" applyFill="1" applyBorder="1" applyAlignment="1">
      <alignment vertical="center"/>
    </xf>
    <xf numFmtId="176" fontId="21" fillId="0" borderId="20" xfId="2" applyNumberFormat="1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7" fillId="0" borderId="0" xfId="0" applyNumberFormat="1" applyFont="1" applyAlignment="1">
      <alignment vertical="top"/>
    </xf>
    <xf numFmtId="0" fontId="17" fillId="3" borderId="0" xfId="0" applyNumberFormat="1" applyFont="1" applyFill="1" applyAlignment="1">
      <alignment vertical="top"/>
    </xf>
    <xf numFmtId="0" fontId="17" fillId="0" borderId="0" xfId="0" applyNumberFormat="1" applyFont="1" applyFill="1" applyAlignment="1">
      <alignment vertical="top"/>
    </xf>
    <xf numFmtId="0" fontId="17" fillId="0" borderId="0" xfId="0" applyNumberFormat="1" applyFont="1" applyFill="1" applyAlignment="1">
      <alignment vertical="center"/>
    </xf>
    <xf numFmtId="0" fontId="17" fillId="0" borderId="0" xfId="0" applyNumberFormat="1" applyFont="1" applyFill="1" applyBorder="1" applyAlignment="1"/>
    <xf numFmtId="0" fontId="9" fillId="0" borderId="0" xfId="0" applyFont="1">
      <alignment vertical="top"/>
    </xf>
    <xf numFmtId="0" fontId="27" fillId="2" borderId="0" xfId="0" applyNumberFormat="1" applyFont="1" applyFill="1" applyBorder="1" applyAlignment="1">
      <alignment vertical="top"/>
    </xf>
    <xf numFmtId="0" fontId="27" fillId="0" borderId="0" xfId="0" applyNumberFormat="1" applyFont="1" applyFill="1" applyBorder="1" applyAlignment="1"/>
    <xf numFmtId="0" fontId="23" fillId="0" borderId="0" xfId="0" applyNumberFormat="1" applyFont="1" applyFill="1" applyBorder="1" applyAlignment="1"/>
    <xf numFmtId="168" fontId="29" fillId="0" borderId="14" xfId="0" applyNumberFormat="1" applyFont="1" applyFill="1" applyBorder="1" applyAlignment="1">
      <alignment horizontal="right" vertical="center" wrapText="1"/>
    </xf>
    <xf numFmtId="171" fontId="13" fillId="0" borderId="0" xfId="0" applyNumberFormat="1" applyFont="1" applyFill="1" applyBorder="1" applyAlignment="1">
      <alignment horizontal="right" vertical="center"/>
    </xf>
    <xf numFmtId="165" fontId="28" fillId="0" borderId="0" xfId="0" applyNumberFormat="1" applyFont="1" applyFill="1" applyBorder="1" applyAlignment="1">
      <alignment horizontal="right" vertical="center"/>
    </xf>
    <xf numFmtId="171" fontId="14" fillId="0" borderId="0" xfId="0" applyNumberFormat="1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right" vertical="center"/>
    </xf>
    <xf numFmtId="168" fontId="28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right" vertical="top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164" fontId="14" fillId="0" borderId="9" xfId="0" applyNumberFormat="1" applyFont="1" applyFill="1" applyBorder="1" applyAlignment="1">
      <alignment horizontal="right" vertical="center" wrapText="1"/>
    </xf>
    <xf numFmtId="164" fontId="13" fillId="0" borderId="0" xfId="0" quotePrefix="1" applyNumberFormat="1" applyFont="1" applyFill="1" applyBorder="1" applyAlignment="1">
      <alignment horizontal="right" vertical="center" wrapText="1"/>
    </xf>
    <xf numFmtId="164" fontId="26" fillId="0" borderId="9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0" fontId="31" fillId="2" borderId="0" xfId="0" applyNumberFormat="1" applyFont="1" applyFill="1" applyBorder="1" applyAlignment="1">
      <alignment horizontal="left" vertical="top" wrapText="1"/>
    </xf>
    <xf numFmtId="49" fontId="31" fillId="0" borderId="8" xfId="0" applyNumberFormat="1" applyFont="1" applyFill="1" applyBorder="1" applyAlignment="1">
      <alignment horizontal="right" vertical="center" wrapText="1"/>
    </xf>
    <xf numFmtId="0" fontId="22" fillId="0" borderId="0" xfId="0" applyNumberFormat="1" applyFont="1" applyFill="1" applyBorder="1" applyAlignment="1">
      <alignment horizontal="justify" wrapText="1"/>
    </xf>
    <xf numFmtId="0" fontId="14" fillId="0" borderId="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justify" vertical="center" wrapText="1"/>
    </xf>
    <xf numFmtId="0" fontId="32" fillId="0" borderId="0" xfId="0" applyNumberFormat="1" applyFont="1" applyFill="1" applyBorder="1" applyAlignment="1">
      <alignment vertical="center" wrapText="1"/>
    </xf>
    <xf numFmtId="171" fontId="31" fillId="0" borderId="0" xfId="0" applyNumberFormat="1" applyFont="1" applyFill="1" applyBorder="1" applyAlignment="1">
      <alignment horizontal="right" vertical="center"/>
    </xf>
    <xf numFmtId="165" fontId="33" fillId="0" borderId="0" xfId="0" applyNumberFormat="1" applyFont="1" applyFill="1" applyBorder="1" applyAlignment="1">
      <alignment horizontal="right" vertical="center"/>
    </xf>
    <xf numFmtId="1" fontId="31" fillId="0" borderId="8" xfId="0" applyNumberFormat="1" applyFont="1" applyFill="1" applyBorder="1" applyAlignment="1">
      <alignment horizontal="right" vertical="center" wrapText="1"/>
    </xf>
    <xf numFmtId="166" fontId="31" fillId="0" borderId="8" xfId="0" applyNumberFormat="1" applyFont="1" applyFill="1" applyBorder="1" applyAlignment="1">
      <alignment horizontal="right" vertical="center" wrapText="1"/>
    </xf>
    <xf numFmtId="15" fontId="35" fillId="0" borderId="25" xfId="2" applyNumberFormat="1" applyFont="1" applyFill="1" applyBorder="1" applyAlignment="1">
      <alignment horizontal="right" vertical="center" wrapText="1"/>
    </xf>
    <xf numFmtId="15" fontId="35" fillId="3" borderId="25" xfId="2" applyNumberFormat="1" applyFont="1" applyFill="1" applyBorder="1" applyAlignment="1">
      <alignment horizontal="right" vertical="center" wrapText="1"/>
    </xf>
    <xf numFmtId="0" fontId="31" fillId="0" borderId="14" xfId="0" applyNumberFormat="1" applyFont="1" applyFill="1" applyBorder="1" applyAlignment="1">
      <alignment horizontal="right" vertical="center"/>
    </xf>
    <xf numFmtId="0" fontId="39" fillId="0" borderId="22" xfId="2" applyFont="1" applyFill="1" applyBorder="1" applyAlignment="1">
      <alignment vertical="center"/>
    </xf>
    <xf numFmtId="167" fontId="36" fillId="0" borderId="22" xfId="2" applyNumberFormat="1" applyFont="1" applyFill="1" applyBorder="1" applyAlignment="1">
      <alignment vertical="center"/>
    </xf>
    <xf numFmtId="167" fontId="39" fillId="0" borderId="22" xfId="2" applyNumberFormat="1" applyFont="1" applyFill="1" applyBorder="1" applyAlignment="1">
      <alignment vertical="center"/>
    </xf>
    <xf numFmtId="164" fontId="40" fillId="0" borderId="0" xfId="0" applyNumberFormat="1" applyFont="1" applyFill="1" applyBorder="1" applyAlignment="1">
      <alignment horizontal="right" vertical="center" wrapText="1"/>
    </xf>
    <xf numFmtId="169" fontId="9" fillId="0" borderId="0" xfId="0" applyNumberFormat="1" applyFont="1" applyFill="1" applyAlignment="1">
      <alignment vertical="top"/>
    </xf>
    <xf numFmtId="167" fontId="9" fillId="0" borderId="0" xfId="0" applyNumberFormat="1" applyFont="1" applyFill="1" applyAlignment="1">
      <alignment vertical="top"/>
    </xf>
    <xf numFmtId="167" fontId="9" fillId="0" borderId="0" xfId="0" applyNumberFormat="1" applyFont="1">
      <alignment vertical="top"/>
    </xf>
    <xf numFmtId="167" fontId="9" fillId="0" borderId="0" xfId="0" applyNumberFormat="1" applyFont="1" applyAlignment="1">
      <alignment vertical="top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horizontal="left" vertical="center"/>
    </xf>
    <xf numFmtId="0" fontId="10" fillId="0" borderId="4" xfId="0" applyNumberFormat="1" applyFont="1" applyBorder="1" applyAlignment="1">
      <alignment vertical="center"/>
    </xf>
    <xf numFmtId="0" fontId="35" fillId="0" borderId="26" xfId="2" applyFont="1" applyFill="1" applyBorder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9" fillId="0" borderId="1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Alignment="1">
      <alignment vertical="top"/>
    </xf>
    <xf numFmtId="0" fontId="13" fillId="0" borderId="0" xfId="0" applyNumberFormat="1" applyFont="1" applyFill="1" applyBorder="1" applyAlignment="1">
      <alignment horizontal="left" vertical="center" wrapText="1"/>
    </xf>
    <xf numFmtId="0" fontId="23" fillId="0" borderId="18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top"/>
    </xf>
    <xf numFmtId="0" fontId="20" fillId="0" borderId="0" xfId="0" applyNumberFormat="1" applyFont="1" applyFill="1" applyAlignment="1">
      <alignment vertical="top"/>
    </xf>
    <xf numFmtId="0" fontId="18" fillId="0" borderId="8" xfId="0" applyNumberFormat="1" applyFont="1" applyFill="1" applyBorder="1" applyAlignment="1">
      <alignment horizontal="justify" vertical="center" wrapText="1"/>
    </xf>
    <xf numFmtId="0" fontId="31" fillId="0" borderId="0" xfId="0" applyNumberFormat="1" applyFont="1" applyFill="1" applyBorder="1" applyAlignment="1">
      <alignment horizontal="left" vertical="top" wrapText="1"/>
    </xf>
    <xf numFmtId="0" fontId="13" fillId="0" borderId="12" xfId="0" applyNumberFormat="1" applyFont="1" applyFill="1" applyBorder="1" applyAlignment="1"/>
    <xf numFmtId="0" fontId="14" fillId="0" borderId="0" xfId="0" applyNumberFormat="1" applyFont="1" applyFill="1" applyAlignment="1">
      <alignment vertical="center"/>
    </xf>
    <xf numFmtId="0" fontId="14" fillId="0" borderId="13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top"/>
    </xf>
    <xf numFmtId="0" fontId="42" fillId="0" borderId="0" xfId="0" applyNumberFormat="1" applyFont="1" applyFill="1" applyAlignment="1">
      <alignment horizontal="left" vertical="center"/>
    </xf>
    <xf numFmtId="0" fontId="23" fillId="0" borderId="10" xfId="0" applyNumberFormat="1" applyFont="1" applyFill="1" applyBorder="1" applyAlignment="1">
      <alignment vertical="top"/>
    </xf>
    <xf numFmtId="0" fontId="23" fillId="0" borderId="10" xfId="0" applyNumberFormat="1" applyFont="1" applyFill="1" applyBorder="1" applyAlignment="1">
      <alignment vertical="center"/>
    </xf>
    <xf numFmtId="0" fontId="23" fillId="0" borderId="0" xfId="0" applyNumberFormat="1" applyFont="1" applyFill="1" applyAlignment="1">
      <alignment vertical="center"/>
    </xf>
    <xf numFmtId="167" fontId="23" fillId="0" borderId="0" xfId="0" applyNumberFormat="1" applyFont="1" applyFill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/>
    </xf>
    <xf numFmtId="0" fontId="13" fillId="0" borderId="8" xfId="0" applyNumberFormat="1" applyFont="1" applyFill="1" applyBorder="1" applyAlignment="1">
      <alignment horizontal="left" vertical="center" wrapText="1"/>
    </xf>
    <xf numFmtId="0" fontId="13" fillId="0" borderId="15" xfId="0" applyNumberFormat="1" applyFont="1" applyFill="1" applyBorder="1" applyAlignment="1">
      <alignment horizontal="left" vertical="center" wrapText="1"/>
    </xf>
    <xf numFmtId="171" fontId="13" fillId="0" borderId="0" xfId="0" applyNumberFormat="1" applyFont="1" applyFill="1" applyAlignment="1">
      <alignment vertical="top"/>
    </xf>
    <xf numFmtId="0" fontId="23" fillId="0" borderId="0" xfId="0" applyNumberFormat="1" applyFont="1" applyFill="1" applyAlignment="1">
      <alignment horizontal="left" vertical="center"/>
    </xf>
    <xf numFmtId="0" fontId="38" fillId="0" borderId="0" xfId="0" applyNumberFormat="1" applyFont="1" applyFill="1" applyAlignment="1">
      <alignment vertical="center"/>
    </xf>
    <xf numFmtId="0" fontId="9" fillId="0" borderId="0" xfId="0" applyFont="1" applyFill="1">
      <alignment vertical="top"/>
    </xf>
    <xf numFmtId="0" fontId="22" fillId="0" borderId="3" xfId="0" applyNumberFormat="1" applyFont="1" applyFill="1" applyBorder="1" applyAlignment="1"/>
    <xf numFmtId="0" fontId="12" fillId="0" borderId="8" xfId="0" applyNumberFormat="1" applyFont="1" applyFill="1" applyBorder="1" applyAlignment="1">
      <alignment horizontal="left" vertical="top" wrapText="1"/>
    </xf>
    <xf numFmtId="0" fontId="14" fillId="0" borderId="4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Alignment="1">
      <alignment vertical="top"/>
    </xf>
    <xf numFmtId="0" fontId="13" fillId="0" borderId="4" xfId="0" applyNumberFormat="1" applyFont="1" applyFill="1" applyBorder="1" applyAlignment="1">
      <alignment horizontal="left" vertical="center" wrapText="1"/>
    </xf>
    <xf numFmtId="0" fontId="41" fillId="0" borderId="0" xfId="0" applyNumberFormat="1" applyFont="1" applyFill="1" applyAlignment="1">
      <alignment vertical="top"/>
    </xf>
    <xf numFmtId="0" fontId="14" fillId="0" borderId="7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horizontal="left" vertical="center" wrapText="1"/>
    </xf>
    <xf numFmtId="0" fontId="30" fillId="0" borderId="0" xfId="0" applyNumberFormat="1" applyFont="1" applyFill="1" applyAlignment="1">
      <alignment vertical="top"/>
    </xf>
    <xf numFmtId="0" fontId="14" fillId="0" borderId="0" xfId="0" applyNumberFormat="1" applyFont="1" applyFill="1" applyBorder="1" applyAlignment="1">
      <alignment horizontal="left" vertical="top" wrapText="1"/>
    </xf>
    <xf numFmtId="0" fontId="14" fillId="0" borderId="28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vertical="top"/>
    </xf>
    <xf numFmtId="0" fontId="23" fillId="0" borderId="0" xfId="0" applyNumberFormat="1" applyFont="1" applyFill="1" applyBorder="1" applyAlignment="1">
      <alignment horizontal="justify" wrapText="1"/>
    </xf>
    <xf numFmtId="0" fontId="31" fillId="0" borderId="6" xfId="0" applyNumberFormat="1" applyFont="1" applyFill="1" applyBorder="1" applyAlignment="1">
      <alignment vertical="top" wrapText="1"/>
    </xf>
    <xf numFmtId="168" fontId="29" fillId="0" borderId="0" xfId="0" applyNumberFormat="1" applyFont="1" applyFill="1" applyBorder="1" applyAlignment="1">
      <alignment horizontal="right" vertical="center" wrapText="1"/>
    </xf>
    <xf numFmtId="0" fontId="13" fillId="0" borderId="16" xfId="0" applyNumberFormat="1" applyFont="1" applyFill="1" applyBorder="1" applyAlignment="1">
      <alignment horizontal="justify" vertical="center" wrapText="1"/>
    </xf>
    <xf numFmtId="0" fontId="13" fillId="0" borderId="17" xfId="0" applyNumberFormat="1" applyFont="1" applyFill="1" applyBorder="1" applyAlignment="1">
      <alignment horizontal="left" vertical="center" wrapText="1"/>
    </xf>
    <xf numFmtId="0" fontId="24" fillId="0" borderId="4" xfId="0" applyNumberFormat="1" applyFont="1" applyFill="1" applyBorder="1" applyAlignment="1">
      <alignment vertical="top"/>
    </xf>
    <xf numFmtId="0" fontId="24" fillId="0" borderId="0" xfId="0" applyNumberFormat="1" applyFont="1" applyFill="1" applyAlignment="1">
      <alignment vertical="top"/>
    </xf>
    <xf numFmtId="0" fontId="31" fillId="0" borderId="4" xfId="0" applyNumberFormat="1" applyFont="1" applyFill="1" applyBorder="1" applyAlignment="1">
      <alignment vertical="top"/>
    </xf>
    <xf numFmtId="0" fontId="31" fillId="0" borderId="0" xfId="0" applyNumberFormat="1" applyFont="1" applyFill="1" applyBorder="1" applyAlignment="1">
      <alignment horizontal="left" vertical="center" wrapText="1"/>
    </xf>
    <xf numFmtId="0" fontId="31" fillId="0" borderId="0" xfId="0" applyNumberFormat="1" applyFont="1" applyFill="1" applyAlignment="1">
      <alignment vertical="top"/>
    </xf>
    <xf numFmtId="171" fontId="13" fillId="0" borderId="0" xfId="0" applyNumberFormat="1" applyFont="1" applyFill="1" applyBorder="1" applyAlignment="1">
      <alignment vertical="center"/>
    </xf>
    <xf numFmtId="168" fontId="28" fillId="0" borderId="0" xfId="0" applyNumberFormat="1" applyFont="1" applyFill="1" applyAlignment="1">
      <alignment vertical="center"/>
    </xf>
    <xf numFmtId="0" fontId="31" fillId="0" borderId="6" xfId="0" applyNumberFormat="1" applyFont="1" applyFill="1" applyBorder="1" applyAlignment="1">
      <alignment vertical="center" wrapText="1"/>
    </xf>
    <xf numFmtId="0" fontId="14" fillId="0" borderId="0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vertical="top"/>
    </xf>
    <xf numFmtId="0" fontId="31" fillId="0" borderId="0" xfId="0" applyNumberFormat="1" applyFont="1" applyFill="1" applyBorder="1" applyAlignment="1">
      <alignment horizontal="left" vertical="center"/>
    </xf>
    <xf numFmtId="0" fontId="22" fillId="3" borderId="0" xfId="0" applyNumberFormat="1" applyFont="1" applyFill="1" applyBorder="1" applyAlignment="1"/>
    <xf numFmtId="0" fontId="13" fillId="3" borderId="0" xfId="0" applyNumberFormat="1" applyFont="1" applyFill="1" applyBorder="1" applyAlignment="1"/>
    <xf numFmtId="14" fontId="14" fillId="3" borderId="0" xfId="0" applyNumberFormat="1" applyFont="1" applyFill="1" applyBorder="1" applyAlignment="1">
      <alignment horizontal="right" vertical="top" wrapText="1"/>
    </xf>
    <xf numFmtId="0" fontId="13" fillId="3" borderId="0" xfId="0" applyNumberFormat="1" applyFont="1" applyFill="1" applyAlignment="1">
      <alignment vertical="top"/>
    </xf>
    <xf numFmtId="0" fontId="13" fillId="3" borderId="0" xfId="0" applyNumberFormat="1" applyFont="1" applyFill="1" applyAlignment="1">
      <alignment vertical="center"/>
    </xf>
    <xf numFmtId="167" fontId="25" fillId="3" borderId="0" xfId="0" applyNumberFormat="1" applyFont="1" applyFill="1" applyAlignment="1">
      <alignment vertical="top"/>
    </xf>
    <xf numFmtId="0" fontId="9" fillId="3" borderId="0" xfId="0" applyNumberFormat="1" applyFont="1" applyFill="1" applyAlignment="1">
      <alignment vertical="top"/>
    </xf>
    <xf numFmtId="167" fontId="18" fillId="3" borderId="0" xfId="2" applyNumberFormat="1" applyFont="1" applyFill="1" applyBorder="1" applyAlignment="1">
      <alignment vertical="center"/>
    </xf>
    <xf numFmtId="167" fontId="18" fillId="3" borderId="0" xfId="2" quotePrefix="1" applyNumberFormat="1" applyFont="1" applyFill="1" applyBorder="1" applyAlignment="1">
      <alignment horizontal="right" vertical="center"/>
    </xf>
    <xf numFmtId="175" fontId="18" fillId="3" borderId="0" xfId="2" applyNumberFormat="1" applyFont="1" applyFill="1" applyBorder="1" applyAlignment="1">
      <alignment vertical="center"/>
    </xf>
    <xf numFmtId="174" fontId="18" fillId="3" borderId="0" xfId="2" applyNumberFormat="1" applyFont="1" applyFill="1" applyBorder="1" applyAlignment="1">
      <alignment vertical="center"/>
    </xf>
    <xf numFmtId="0" fontId="17" fillId="3" borderId="0" xfId="0" applyNumberFormat="1" applyFont="1" applyFill="1" applyAlignment="1">
      <alignment vertical="center"/>
    </xf>
    <xf numFmtId="0" fontId="17" fillId="3" borderId="0" xfId="0" applyNumberFormat="1" applyFont="1" applyFill="1" applyBorder="1" applyAlignment="1"/>
    <xf numFmtId="0" fontId="27" fillId="3" borderId="0" xfId="0" applyNumberFormat="1" applyFont="1" applyFill="1" applyBorder="1" applyAlignment="1"/>
    <xf numFmtId="167" fontId="9" fillId="3" borderId="0" xfId="0" applyNumberFormat="1" applyFont="1" applyFill="1" applyAlignment="1">
      <alignment vertical="top"/>
    </xf>
    <xf numFmtId="0" fontId="22" fillId="3" borderId="0" xfId="0" applyNumberFormat="1" applyFont="1" applyFill="1" applyBorder="1" applyAlignment="1">
      <alignment horizontal="justify" wrapText="1"/>
    </xf>
    <xf numFmtId="0" fontId="14" fillId="3" borderId="0" xfId="0" applyNumberFormat="1" applyFont="1" applyFill="1" applyBorder="1" applyAlignment="1">
      <alignment vertical="top" wrapText="1"/>
    </xf>
    <xf numFmtId="0" fontId="12" fillId="3" borderId="0" xfId="0" applyNumberFormat="1" applyFont="1" applyFill="1" applyBorder="1" applyAlignment="1">
      <alignment horizontal="left" vertical="top" wrapText="1"/>
    </xf>
    <xf numFmtId="0" fontId="13" fillId="3" borderId="0" xfId="0" applyNumberFormat="1" applyFont="1" applyFill="1" applyBorder="1" applyAlignment="1">
      <alignment horizontal="justify" vertical="center" wrapText="1"/>
    </xf>
    <xf numFmtId="0" fontId="18" fillId="3" borderId="18" xfId="0" applyNumberFormat="1" applyFont="1" applyFill="1" applyBorder="1" applyAlignment="1">
      <alignment vertical="center"/>
    </xf>
    <xf numFmtId="0" fontId="32" fillId="3" borderId="0" xfId="0" applyNumberFormat="1" applyFont="1" applyFill="1" applyBorder="1" applyAlignment="1">
      <alignment vertical="center" wrapText="1"/>
    </xf>
    <xf numFmtId="169" fontId="9" fillId="3" borderId="0" xfId="0" applyNumberFormat="1" applyFont="1" applyFill="1" applyAlignment="1">
      <alignment vertical="top"/>
    </xf>
    <xf numFmtId="49" fontId="18" fillId="3" borderId="0" xfId="0" applyNumberFormat="1" applyFont="1" applyFill="1" applyBorder="1" applyAlignment="1">
      <alignment horizontal="right" vertical="center"/>
    </xf>
    <xf numFmtId="174" fontId="18" fillId="3" borderId="0" xfId="2" applyNumberFormat="1" applyFont="1" applyFill="1" applyBorder="1" applyAlignment="1">
      <alignment horizontal="center" vertical="center"/>
    </xf>
    <xf numFmtId="0" fontId="18" fillId="3" borderId="0" xfId="0" applyNumberFormat="1" applyFont="1" applyFill="1" applyAlignment="1">
      <alignment vertical="center"/>
    </xf>
    <xf numFmtId="0" fontId="27" fillId="4" borderId="0" xfId="0" applyNumberFormat="1" applyFont="1" applyFill="1" applyBorder="1" applyAlignment="1">
      <alignment vertical="top"/>
    </xf>
    <xf numFmtId="0" fontId="17" fillId="3" borderId="0" xfId="2" applyFont="1" applyFill="1" applyBorder="1" applyAlignment="1">
      <alignment vertical="center"/>
    </xf>
    <xf numFmtId="0" fontId="9" fillId="3" borderId="6" xfId="0" applyNumberFormat="1" applyFont="1" applyFill="1" applyBorder="1" applyAlignment="1">
      <alignment vertical="center"/>
    </xf>
    <xf numFmtId="174" fontId="17" fillId="3" borderId="0" xfId="2" applyNumberFormat="1" applyFont="1" applyFill="1" applyBorder="1" applyAlignment="1">
      <alignment vertical="center"/>
    </xf>
    <xf numFmtId="167" fontId="17" fillId="3" borderId="0" xfId="2" quotePrefix="1" applyNumberFormat="1" applyFont="1" applyFill="1" applyBorder="1" applyAlignment="1">
      <alignment horizontal="right" vertical="center"/>
    </xf>
    <xf numFmtId="0" fontId="9" fillId="3" borderId="0" xfId="0" applyNumberFormat="1" applyFont="1" applyFill="1" applyAlignment="1">
      <alignment vertical="center"/>
    </xf>
    <xf numFmtId="0" fontId="13" fillId="3" borderId="0" xfId="0" applyNumberFormat="1" applyFont="1" applyFill="1" applyBorder="1" applyAlignment="1">
      <alignment horizontal="right" vertical="top" wrapText="1"/>
    </xf>
    <xf numFmtId="164" fontId="26" fillId="3" borderId="0" xfId="0" applyNumberFormat="1" applyFont="1" applyFill="1" applyBorder="1" applyAlignment="1">
      <alignment horizontal="right" vertical="center" wrapText="1"/>
    </xf>
    <xf numFmtId="164" fontId="13" fillId="3" borderId="0" xfId="0" applyNumberFormat="1" applyFont="1" applyFill="1" applyBorder="1" applyAlignment="1">
      <alignment horizontal="right" vertical="center" wrapText="1"/>
    </xf>
    <xf numFmtId="164" fontId="14" fillId="3" borderId="9" xfId="0" applyNumberFormat="1" applyFont="1" applyFill="1" applyBorder="1" applyAlignment="1">
      <alignment horizontal="right" vertical="center" wrapText="1"/>
    </xf>
    <xf numFmtId="164" fontId="26" fillId="3" borderId="9" xfId="0" applyNumberFormat="1" applyFont="1" applyFill="1" applyBorder="1" applyAlignment="1">
      <alignment horizontal="right" vertical="center" wrapText="1"/>
    </xf>
    <xf numFmtId="164" fontId="13" fillId="3" borderId="0" xfId="0" quotePrefix="1" applyNumberFormat="1" applyFont="1" applyFill="1" applyBorder="1" applyAlignment="1">
      <alignment horizontal="right" vertical="center" wrapText="1"/>
    </xf>
    <xf numFmtId="164" fontId="17" fillId="3" borderId="0" xfId="0" applyNumberFormat="1" applyFont="1" applyFill="1" applyBorder="1" applyAlignment="1">
      <alignment horizontal="right" vertical="center" wrapText="1"/>
    </xf>
    <xf numFmtId="164" fontId="14" fillId="3" borderId="0" xfId="0" applyNumberFormat="1" applyFont="1" applyFill="1" applyBorder="1" applyAlignment="1">
      <alignment horizontal="right" vertical="center" wrapText="1"/>
    </xf>
    <xf numFmtId="0" fontId="8" fillId="3" borderId="0" xfId="0" applyNumberFormat="1" applyFont="1" applyFill="1" applyAlignment="1">
      <alignment vertical="top"/>
    </xf>
    <xf numFmtId="171" fontId="9" fillId="0" borderId="0" xfId="0" applyNumberFormat="1" applyFont="1" applyFill="1" applyAlignment="1">
      <alignment vertical="top"/>
    </xf>
    <xf numFmtId="0" fontId="13" fillId="0" borderId="0" xfId="0" applyNumberFormat="1" applyFont="1" applyFill="1" applyAlignment="1">
      <alignment horizontal="left" vertical="center"/>
    </xf>
    <xf numFmtId="0" fontId="24" fillId="4" borderId="8" xfId="0" applyNumberFormat="1" applyFont="1" applyFill="1" applyBorder="1" applyAlignment="1">
      <alignment horizontal="center" vertical="center" wrapText="1"/>
    </xf>
    <xf numFmtId="0" fontId="24" fillId="4" borderId="8" xfId="0" applyNumberFormat="1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>
      <alignment horizontal="justify" vertical="center" wrapText="1"/>
    </xf>
    <xf numFmtId="164" fontId="13" fillId="3" borderId="0" xfId="0" applyNumberFormat="1" applyFont="1" applyFill="1" applyBorder="1" applyAlignment="1">
      <alignment horizontal="right" vertical="center"/>
    </xf>
    <xf numFmtId="168" fontId="17" fillId="3" borderId="0" xfId="3" applyNumberFormat="1" applyFont="1" applyFill="1" applyBorder="1" applyAlignment="1">
      <alignment horizontal="right" vertical="center"/>
    </xf>
    <xf numFmtId="0" fontId="31" fillId="0" borderId="8" xfId="0" applyNumberFormat="1" applyFont="1" applyFill="1" applyBorder="1" applyAlignment="1">
      <alignment horizontal="right" vertical="center"/>
    </xf>
    <xf numFmtId="0" fontId="10" fillId="0" borderId="8" xfId="0" applyNumberFormat="1" applyFont="1" applyFill="1" applyBorder="1" applyAlignment="1">
      <alignment horizontal="right"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vertical="top"/>
    </xf>
    <xf numFmtId="0" fontId="13" fillId="2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 vertical="top"/>
    </xf>
    <xf numFmtId="0" fontId="13" fillId="3" borderId="0" xfId="0" applyFont="1" applyFill="1">
      <alignment vertical="top"/>
    </xf>
    <xf numFmtId="167" fontId="13" fillId="3" borderId="0" xfId="0" applyNumberFormat="1" applyFont="1" applyFill="1" applyBorder="1" applyAlignment="1">
      <alignment vertical="top"/>
    </xf>
    <xf numFmtId="167" fontId="13" fillId="0" borderId="0" xfId="0" applyNumberFormat="1" applyFont="1" applyFill="1" applyBorder="1" applyAlignment="1">
      <alignment vertical="top"/>
    </xf>
    <xf numFmtId="0" fontId="14" fillId="0" borderId="27" xfId="0" applyNumberFormat="1" applyFont="1" applyBorder="1" applyAlignment="1">
      <alignment vertical="center"/>
    </xf>
    <xf numFmtId="167" fontId="14" fillId="3" borderId="14" xfId="0" applyNumberFormat="1" applyFont="1" applyFill="1" applyBorder="1" applyAlignment="1">
      <alignment vertical="center"/>
    </xf>
    <xf numFmtId="15" fontId="35" fillId="0" borderId="8" xfId="2" applyNumberFormat="1" applyFont="1" applyFill="1" applyBorder="1" applyAlignment="1">
      <alignment horizontal="right" vertical="center" wrapText="1"/>
    </xf>
    <xf numFmtId="167" fontId="39" fillId="0" borderId="23" xfId="2" applyNumberFormat="1" applyFont="1" applyFill="1" applyBorder="1" applyAlignment="1">
      <alignment vertical="center"/>
    </xf>
    <xf numFmtId="167" fontId="27" fillId="0" borderId="0" xfId="2" applyNumberFormat="1" applyFont="1" applyFill="1" applyBorder="1" applyAlignment="1">
      <alignment vertical="center"/>
    </xf>
    <xf numFmtId="167" fontId="27" fillId="0" borderId="0" xfId="2" quotePrefix="1" applyNumberFormat="1" applyFont="1" applyFill="1" applyBorder="1" applyAlignment="1">
      <alignment horizontal="right" vertical="center"/>
    </xf>
    <xf numFmtId="167" fontId="39" fillId="0" borderId="24" xfId="2" applyNumberFormat="1" applyFont="1" applyFill="1" applyBorder="1" applyAlignment="1">
      <alignment vertical="center"/>
    </xf>
    <xf numFmtId="167" fontId="27" fillId="3" borderId="0" xfId="2" applyNumberFormat="1" applyFont="1" applyFill="1" applyBorder="1" applyAlignment="1">
      <alignment vertical="center"/>
    </xf>
    <xf numFmtId="167" fontId="39" fillId="0" borderId="20" xfId="2" applyNumberFormat="1" applyFont="1" applyFill="1" applyBorder="1" applyAlignment="1">
      <alignment vertical="center"/>
    </xf>
    <xf numFmtId="167" fontId="39" fillId="0" borderId="23" xfId="2" applyNumberFormat="1" applyFont="1" applyFill="1" applyBorder="1" applyAlignment="1">
      <alignment horizontal="right" vertical="center"/>
    </xf>
    <xf numFmtId="173" fontId="27" fillId="0" borderId="0" xfId="2" quotePrefix="1" applyNumberFormat="1" applyFont="1" applyFill="1" applyBorder="1" applyAlignment="1">
      <alignment horizontal="right" vertical="center"/>
    </xf>
    <xf numFmtId="49" fontId="31" fillId="3" borderId="8" xfId="0" applyNumberFormat="1" applyFont="1" applyFill="1" applyBorder="1" applyAlignment="1">
      <alignment horizontal="right" vertical="center" wrapText="1"/>
    </xf>
    <xf numFmtId="164" fontId="40" fillId="3" borderId="0" xfId="0" applyNumberFormat="1" applyFont="1" applyFill="1" applyBorder="1" applyAlignment="1">
      <alignment horizontal="right" vertical="center" wrapText="1"/>
    </xf>
    <xf numFmtId="0" fontId="31" fillId="0" borderId="0" xfId="0" applyNumberFormat="1" applyFont="1" applyFill="1" applyBorder="1" applyAlignment="1">
      <alignment vertical="top" wrapText="1"/>
    </xf>
    <xf numFmtId="0" fontId="23" fillId="3" borderId="0" xfId="0" applyNumberFormat="1" applyFont="1" applyFill="1" applyBorder="1" applyAlignment="1"/>
    <xf numFmtId="0" fontId="31" fillId="3" borderId="14" xfId="0" applyNumberFormat="1" applyFont="1" applyFill="1" applyBorder="1" applyAlignment="1">
      <alignment horizontal="right" vertical="center"/>
    </xf>
    <xf numFmtId="171" fontId="13" fillId="3" borderId="0" xfId="0" applyNumberFormat="1" applyFont="1" applyFill="1" applyBorder="1" applyAlignment="1">
      <alignment horizontal="right" vertical="center"/>
    </xf>
    <xf numFmtId="171" fontId="14" fillId="3" borderId="0" xfId="0" applyNumberFormat="1" applyFont="1" applyFill="1" applyBorder="1" applyAlignment="1">
      <alignment horizontal="right" vertical="center"/>
    </xf>
    <xf numFmtId="167" fontId="13" fillId="3" borderId="0" xfId="0" applyNumberFormat="1" applyFont="1" applyFill="1" applyBorder="1" applyAlignment="1">
      <alignment horizontal="right" vertical="center"/>
    </xf>
    <xf numFmtId="171" fontId="31" fillId="3" borderId="0" xfId="0" applyNumberFormat="1" applyFont="1" applyFill="1" applyBorder="1" applyAlignment="1">
      <alignment horizontal="right" vertical="center"/>
    </xf>
    <xf numFmtId="0" fontId="18" fillId="3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vertical="center" wrapText="1"/>
    </xf>
    <xf numFmtId="0" fontId="22" fillId="4" borderId="0" xfId="0" applyNumberFormat="1" applyFont="1" applyFill="1" applyBorder="1" applyAlignment="1"/>
    <xf numFmtId="0" fontId="22" fillId="4" borderId="0" xfId="0" applyNumberFormat="1" applyFont="1" applyFill="1" applyBorder="1" applyAlignment="1">
      <alignment horizontal="justify" wrapText="1"/>
    </xf>
    <xf numFmtId="0" fontId="14" fillId="4" borderId="0" xfId="0" applyNumberFormat="1" applyFont="1" applyFill="1" applyBorder="1" applyAlignment="1">
      <alignment horizontal="left" vertical="top" wrapText="1"/>
    </xf>
    <xf numFmtId="0" fontId="13" fillId="4" borderId="0" xfId="0" applyNumberFormat="1" applyFont="1" applyFill="1" applyBorder="1" applyAlignment="1">
      <alignment horizontal="justify" vertical="center" wrapText="1"/>
    </xf>
    <xf numFmtId="0" fontId="13" fillId="3" borderId="0" xfId="0" applyNumberFormat="1" applyFont="1" applyFill="1" applyBorder="1" applyAlignment="1">
      <alignment vertical="center"/>
    </xf>
    <xf numFmtId="0" fontId="32" fillId="4" borderId="0" xfId="0" applyNumberFormat="1" applyFont="1" applyFill="1" applyBorder="1" applyAlignment="1">
      <alignment vertical="center" wrapText="1"/>
    </xf>
    <xf numFmtId="0" fontId="15" fillId="4" borderId="0" xfId="0" applyNumberFormat="1" applyFont="1" applyFill="1" applyBorder="1" applyAlignment="1">
      <alignment horizontal="left" vertical="center" wrapText="1"/>
    </xf>
    <xf numFmtId="0" fontId="23" fillId="4" borderId="0" xfId="0" applyNumberFormat="1" applyFont="1" applyFill="1" applyBorder="1" applyAlignment="1">
      <alignment horizontal="justify" vertical="center" wrapText="1"/>
    </xf>
    <xf numFmtId="0" fontId="23" fillId="4" borderId="0" xfId="0" applyNumberFormat="1" applyFont="1" applyFill="1" applyBorder="1" applyAlignment="1">
      <alignment horizontal="left" vertical="center" wrapText="1"/>
    </xf>
    <xf numFmtId="0" fontId="32" fillId="4" borderId="0" xfId="0" applyNumberFormat="1" applyFont="1" applyFill="1" applyBorder="1" applyAlignment="1">
      <alignment horizontal="left" vertical="center" wrapText="1"/>
    </xf>
    <xf numFmtId="0" fontId="14" fillId="4" borderId="0" xfId="0" applyNumberFormat="1" applyFont="1" applyFill="1" applyBorder="1" applyAlignment="1">
      <alignment horizontal="justify" vertical="top" wrapText="1"/>
    </xf>
    <xf numFmtId="0" fontId="9" fillId="3" borderId="0" xfId="0" applyNumberFormat="1" applyFont="1" applyFill="1" applyBorder="1" applyAlignment="1">
      <alignment vertical="top"/>
    </xf>
    <xf numFmtId="0" fontId="13" fillId="0" borderId="0" xfId="0" applyNumberFormat="1" applyFont="1" applyFill="1" applyAlignment="1">
      <alignment horizontal="left" vertical="center"/>
    </xf>
    <xf numFmtId="171" fontId="25" fillId="0" borderId="0" xfId="0" applyNumberFormat="1" applyFont="1" applyFill="1" applyAlignment="1">
      <alignment vertical="top"/>
    </xf>
    <xf numFmtId="168" fontId="17" fillId="0" borderId="0" xfId="3" applyNumberFormat="1" applyFont="1" applyFill="1" applyBorder="1" applyAlignment="1">
      <alignment horizontal="right" vertical="center"/>
    </xf>
    <xf numFmtId="0" fontId="24" fillId="4" borderId="29" xfId="0" applyNumberFormat="1" applyFont="1" applyFill="1" applyBorder="1" applyAlignment="1">
      <alignment horizontal="center" vertical="center" wrapText="1"/>
    </xf>
    <xf numFmtId="0" fontId="34" fillId="3" borderId="11" xfId="0" applyNumberFormat="1" applyFont="1" applyFill="1" applyBorder="1" applyAlignment="1">
      <alignment horizontal="right" vertical="center"/>
    </xf>
    <xf numFmtId="0" fontId="34" fillId="0" borderId="30" xfId="0" applyNumberFormat="1" applyFont="1" applyFill="1" applyBorder="1" applyAlignment="1">
      <alignment horizontal="right" vertical="center"/>
    </xf>
    <xf numFmtId="49" fontId="18" fillId="0" borderId="31" xfId="0" applyNumberFormat="1" applyFont="1" applyFill="1" applyBorder="1" applyAlignment="1">
      <alignment horizontal="right" vertical="center"/>
    </xf>
    <xf numFmtId="49" fontId="18" fillId="0" borderId="32" xfId="0" applyNumberFormat="1" applyFont="1" applyFill="1" applyBorder="1" applyAlignment="1">
      <alignment horizontal="right" vertical="center"/>
    </xf>
    <xf numFmtId="164" fontId="18" fillId="0" borderId="33" xfId="0" applyNumberFormat="1" applyFont="1" applyFill="1" applyBorder="1" applyAlignment="1">
      <alignment horizontal="right" vertical="center"/>
    </xf>
    <xf numFmtId="164" fontId="18" fillId="0" borderId="34" xfId="0" applyNumberFormat="1" applyFont="1" applyFill="1" applyBorder="1" applyAlignment="1">
      <alignment horizontal="right" vertical="center"/>
    </xf>
    <xf numFmtId="167" fontId="18" fillId="0" borderId="33" xfId="0" applyNumberFormat="1" applyFont="1" applyFill="1" applyBorder="1" applyAlignment="1">
      <alignment horizontal="right" vertical="center"/>
    </xf>
    <xf numFmtId="167" fontId="18" fillId="0" borderId="34" xfId="0" applyNumberFormat="1" applyFont="1" applyFill="1" applyBorder="1" applyAlignment="1">
      <alignment horizontal="right" vertical="center"/>
    </xf>
    <xf numFmtId="49" fontId="18" fillId="3" borderId="31" xfId="0" applyNumberFormat="1" applyFont="1" applyFill="1" applyBorder="1" applyAlignment="1">
      <alignment horizontal="right" vertical="center"/>
    </xf>
    <xf numFmtId="0" fontId="34" fillId="0" borderId="29" xfId="0" applyNumberFormat="1" applyFont="1" applyFill="1" applyBorder="1" applyAlignment="1">
      <alignment horizontal="right" vertical="center"/>
    </xf>
    <xf numFmtId="0" fontId="34" fillId="0" borderId="11" xfId="0" applyNumberFormat="1" applyFont="1" applyFill="1" applyBorder="1" applyAlignment="1">
      <alignment horizontal="right" vertical="center"/>
    </xf>
    <xf numFmtId="0" fontId="18" fillId="0" borderId="33" xfId="0" applyNumberFormat="1" applyFont="1" applyFill="1" applyBorder="1" applyAlignment="1">
      <alignment horizontal="right" vertical="center"/>
    </xf>
    <xf numFmtId="0" fontId="13" fillId="3" borderId="31" xfId="0" applyFont="1" applyFill="1" applyBorder="1">
      <alignment vertical="top"/>
    </xf>
    <xf numFmtId="0" fontId="13" fillId="3" borderId="0" xfId="0" applyFont="1" applyFill="1" applyBorder="1">
      <alignment vertical="top"/>
    </xf>
    <xf numFmtId="0" fontId="13" fillId="3" borderId="0" xfId="0" applyNumberFormat="1" applyFont="1" applyFill="1" applyBorder="1" applyAlignment="1">
      <alignment vertical="top"/>
    </xf>
    <xf numFmtId="0" fontId="13" fillId="0" borderId="32" xfId="0" applyNumberFormat="1" applyFont="1" applyFill="1" applyBorder="1" applyAlignment="1">
      <alignment vertical="top"/>
    </xf>
    <xf numFmtId="167" fontId="13" fillId="0" borderId="31" xfId="0" applyNumberFormat="1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167" fontId="13" fillId="0" borderId="32" xfId="0" applyNumberFormat="1" applyFont="1" applyFill="1" applyBorder="1" applyAlignment="1">
      <alignment vertical="top"/>
    </xf>
    <xf numFmtId="167" fontId="14" fillId="0" borderId="31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167" fontId="14" fillId="3" borderId="0" xfId="0" applyNumberFormat="1" applyFont="1" applyFill="1" applyBorder="1" applyAlignment="1">
      <alignment vertical="center"/>
    </xf>
    <xf numFmtId="167" fontId="14" fillId="0" borderId="32" xfId="0" applyNumberFormat="1" applyFont="1" applyFill="1" applyBorder="1" applyAlignment="1">
      <alignment vertical="center"/>
    </xf>
    <xf numFmtId="167" fontId="14" fillId="0" borderId="35" xfId="0" applyNumberFormat="1" applyFont="1" applyFill="1" applyBorder="1" applyAlignment="1">
      <alignment vertical="center"/>
    </xf>
    <xf numFmtId="167" fontId="14" fillId="0" borderId="36" xfId="0" applyNumberFormat="1" applyFont="1" applyFill="1" applyBorder="1" applyAlignment="1">
      <alignment vertical="center"/>
    </xf>
    <xf numFmtId="167" fontId="13" fillId="3" borderId="31" xfId="0" applyNumberFormat="1" applyFont="1" applyFill="1" applyBorder="1" applyAlignment="1">
      <alignment vertical="top"/>
    </xf>
    <xf numFmtId="167" fontId="13" fillId="3" borderId="31" xfId="0" applyNumberFormat="1" applyFont="1" applyFill="1" applyBorder="1" applyAlignment="1">
      <alignment horizontal="center" vertical="center"/>
    </xf>
    <xf numFmtId="167" fontId="13" fillId="3" borderId="0" xfId="0" applyNumberFormat="1" applyFont="1" applyFill="1" applyBorder="1" applyAlignment="1">
      <alignment horizontal="center" vertical="center"/>
    </xf>
    <xf numFmtId="167" fontId="13" fillId="0" borderId="32" xfId="0" applyNumberFormat="1" applyFont="1" applyFill="1" applyBorder="1" applyAlignment="1">
      <alignment vertical="center"/>
    </xf>
    <xf numFmtId="167" fontId="14" fillId="0" borderId="33" xfId="0" applyNumberFormat="1" applyFont="1" applyFill="1" applyBorder="1" applyAlignment="1">
      <alignment vertical="center"/>
    </xf>
    <xf numFmtId="167" fontId="14" fillId="0" borderId="8" xfId="0" applyNumberFormat="1" applyFont="1" applyFill="1" applyBorder="1" applyAlignment="1">
      <alignment vertical="center"/>
    </xf>
    <xf numFmtId="167" fontId="14" fillId="3" borderId="8" xfId="0" applyNumberFormat="1" applyFont="1" applyFill="1" applyBorder="1" applyAlignment="1">
      <alignment vertical="center"/>
    </xf>
    <xf numFmtId="167" fontId="14" fillId="0" borderId="34" xfId="0" applyNumberFormat="1" applyFont="1" applyFill="1" applyBorder="1" applyAlignment="1">
      <alignment vertical="center"/>
    </xf>
    <xf numFmtId="0" fontId="13" fillId="0" borderId="31" xfId="0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>
      <alignment vertical="top"/>
    </xf>
    <xf numFmtId="167" fontId="13" fillId="0" borderId="31" xfId="0" applyNumberFormat="1" applyFont="1" applyFill="1" applyBorder="1" applyAlignment="1">
      <alignment vertical="top"/>
    </xf>
    <xf numFmtId="173" fontId="13" fillId="3" borderId="0" xfId="0" applyNumberFormat="1" applyFont="1" applyFill="1" applyBorder="1" applyAlignment="1">
      <alignment vertical="top"/>
    </xf>
    <xf numFmtId="173" fontId="13" fillId="0" borderId="32" xfId="0" applyNumberFormat="1" applyFont="1" applyFill="1" applyBorder="1" applyAlignment="1">
      <alignment vertical="top"/>
    </xf>
    <xf numFmtId="167" fontId="13" fillId="3" borderId="0" xfId="0" applyNumberFormat="1" applyFont="1" applyFill="1" applyBorder="1" applyAlignment="1">
      <alignment vertical="center"/>
    </xf>
    <xf numFmtId="173" fontId="13" fillId="0" borderId="31" xfId="0" applyNumberFormat="1" applyFont="1" applyFill="1" applyBorder="1" applyAlignment="1">
      <alignment vertical="top"/>
    </xf>
    <xf numFmtId="173" fontId="13" fillId="0" borderId="0" xfId="0" applyNumberFormat="1" applyFont="1" applyFill="1" applyBorder="1" applyAlignment="1">
      <alignment vertical="top"/>
    </xf>
    <xf numFmtId="172" fontId="13" fillId="0" borderId="31" xfId="0" applyNumberFormat="1" applyFont="1" applyFill="1" applyBorder="1" applyAlignment="1">
      <alignment vertical="top"/>
    </xf>
    <xf numFmtId="172" fontId="13" fillId="0" borderId="0" xfId="0" applyNumberFormat="1" applyFont="1" applyFill="1" applyBorder="1" applyAlignment="1">
      <alignment vertical="top"/>
    </xf>
    <xf numFmtId="167" fontId="17" fillId="0" borderId="32" xfId="2" quotePrefix="1" applyNumberFormat="1" applyFont="1" applyFill="1" applyBorder="1" applyAlignment="1">
      <alignment horizontal="right" vertical="center"/>
    </xf>
    <xf numFmtId="167" fontId="17" fillId="0" borderId="31" xfId="2" quotePrefix="1" applyNumberFormat="1" applyFont="1" applyFill="1" applyBorder="1" applyAlignment="1">
      <alignment horizontal="right" vertical="center"/>
    </xf>
    <xf numFmtId="176" fontId="21" fillId="0" borderId="0" xfId="2" applyNumberFormat="1" applyFont="1" applyFill="1" applyBorder="1" applyAlignment="1">
      <alignment vertical="center"/>
    </xf>
    <xf numFmtId="167" fontId="21" fillId="0" borderId="37" xfId="2" applyNumberFormat="1" applyFont="1" applyFill="1" applyBorder="1" applyAlignment="1">
      <alignment vertical="center"/>
    </xf>
    <xf numFmtId="167" fontId="36" fillId="0" borderId="8" xfId="2" applyNumberFormat="1" applyFont="1" applyFill="1" applyBorder="1" applyAlignment="1">
      <alignment vertical="center"/>
    </xf>
    <xf numFmtId="167" fontId="18" fillId="0" borderId="31" xfId="2" applyNumberFormat="1" applyFont="1" applyFill="1" applyBorder="1" applyAlignment="1">
      <alignment vertical="center"/>
    </xf>
    <xf numFmtId="167" fontId="18" fillId="0" borderId="32" xfId="2" applyNumberFormat="1" applyFont="1" applyFill="1" applyBorder="1" applyAlignment="1">
      <alignment vertical="center"/>
    </xf>
    <xf numFmtId="167" fontId="18" fillId="0" borderId="31" xfId="2" quotePrefix="1" applyNumberFormat="1" applyFont="1" applyFill="1" applyBorder="1" applyAlignment="1">
      <alignment horizontal="right" vertical="center"/>
    </xf>
    <xf numFmtId="167" fontId="18" fillId="0" borderId="32" xfId="2" quotePrefix="1" applyNumberFormat="1" applyFont="1" applyFill="1" applyBorder="1" applyAlignment="1">
      <alignment horizontal="right" vertical="center"/>
    </xf>
    <xf numFmtId="167" fontId="21" fillId="3" borderId="37" xfId="2" applyNumberFormat="1" applyFont="1" applyFill="1" applyBorder="1" applyAlignment="1">
      <alignment vertical="center"/>
    </xf>
    <xf numFmtId="167" fontId="21" fillId="0" borderId="39" xfId="2" applyNumberFormat="1" applyFont="1" applyFill="1" applyBorder="1" applyAlignment="1">
      <alignment vertical="center"/>
    </xf>
    <xf numFmtId="175" fontId="18" fillId="0" borderId="31" xfId="2" applyNumberFormat="1" applyFont="1" applyFill="1" applyBorder="1" applyAlignment="1">
      <alignment vertical="center"/>
    </xf>
    <xf numFmtId="175" fontId="18" fillId="0" borderId="32" xfId="2" applyNumberFormat="1" applyFont="1" applyFill="1" applyBorder="1" applyAlignment="1">
      <alignment vertical="center"/>
    </xf>
    <xf numFmtId="167" fontId="18" fillId="3" borderId="31" xfId="2" quotePrefix="1" applyNumberFormat="1" applyFont="1" applyFill="1" applyBorder="1" applyAlignment="1">
      <alignment horizontal="right" vertical="center"/>
    </xf>
    <xf numFmtId="167" fontId="18" fillId="3" borderId="32" xfId="2" quotePrefix="1" applyNumberFormat="1" applyFont="1" applyFill="1" applyBorder="1" applyAlignment="1">
      <alignment horizontal="right" vertical="center"/>
    </xf>
    <xf numFmtId="176" fontId="21" fillId="0" borderId="31" xfId="2" applyNumberFormat="1" applyFont="1" applyFill="1" applyBorder="1" applyAlignment="1">
      <alignment vertical="center"/>
    </xf>
    <xf numFmtId="176" fontId="21" fillId="3" borderId="0" xfId="2" applyNumberFormat="1" applyFont="1" applyFill="1" applyBorder="1" applyAlignment="1">
      <alignment vertical="center"/>
    </xf>
    <xf numFmtId="176" fontId="21" fillId="0" borderId="32" xfId="2" applyNumberFormat="1" applyFont="1" applyFill="1" applyBorder="1" applyAlignment="1">
      <alignment vertical="center"/>
    </xf>
    <xf numFmtId="167" fontId="21" fillId="0" borderId="38" xfId="2" applyNumberFormat="1" applyFont="1" applyFill="1" applyBorder="1" applyAlignment="1">
      <alignment vertical="center"/>
    </xf>
    <xf numFmtId="174" fontId="18" fillId="3" borderId="31" xfId="2" applyNumberFormat="1" applyFont="1" applyFill="1" applyBorder="1" applyAlignment="1">
      <alignment horizontal="center" vertical="center"/>
    </xf>
    <xf numFmtId="174" fontId="18" fillId="0" borderId="32" xfId="2" applyNumberFormat="1" applyFont="1" applyFill="1" applyBorder="1" applyAlignment="1">
      <alignment vertical="center"/>
    </xf>
    <xf numFmtId="167" fontId="36" fillId="0" borderId="33" xfId="2" applyNumberFormat="1" applyFont="1" applyFill="1" applyBorder="1" applyAlignment="1">
      <alignment vertical="center"/>
    </xf>
    <xf numFmtId="167" fontId="36" fillId="0" borderId="34" xfId="2" applyNumberFormat="1" applyFont="1" applyFill="1" applyBorder="1" applyAlignment="1">
      <alignment vertical="center"/>
    </xf>
    <xf numFmtId="171" fontId="21" fillId="0" borderId="31" xfId="2" applyNumberFormat="1" applyFont="1" applyFill="1" applyBorder="1" applyAlignment="1">
      <alignment vertical="center"/>
    </xf>
    <xf numFmtId="167" fontId="36" fillId="3" borderId="8" xfId="2" applyNumberFormat="1" applyFont="1" applyFill="1" applyBorder="1" applyAlignment="1">
      <alignment vertical="center"/>
    </xf>
    <xf numFmtId="171" fontId="21" fillId="0" borderId="0" xfId="2" applyNumberFormat="1" applyFont="1" applyFill="1" applyBorder="1" applyAlignment="1">
      <alignment vertical="center"/>
    </xf>
    <xf numFmtId="167" fontId="17" fillId="0" borderId="32" xfId="2" applyNumberFormat="1" applyFont="1" applyFill="1" applyBorder="1" applyAlignment="1">
      <alignment vertical="center"/>
    </xf>
    <xf numFmtId="174" fontId="18" fillId="0" borderId="31" xfId="2" applyNumberFormat="1" applyFont="1" applyFill="1" applyBorder="1" applyAlignment="1">
      <alignment vertical="center"/>
    </xf>
    <xf numFmtId="167" fontId="26" fillId="0" borderId="0" xfId="2" applyNumberFormat="1" applyFont="1" applyFill="1" applyBorder="1" applyAlignment="1">
      <alignment vertical="center"/>
    </xf>
    <xf numFmtId="167" fontId="26" fillId="0" borderId="32" xfId="2" applyNumberFormat="1" applyFont="1" applyFill="1" applyBorder="1" applyAlignment="1">
      <alignment vertical="center"/>
    </xf>
    <xf numFmtId="167" fontId="17" fillId="3" borderId="32" xfId="2" quotePrefix="1" applyNumberFormat="1" applyFont="1" applyFill="1" applyBorder="1" applyAlignment="1">
      <alignment horizontal="right" vertical="center"/>
    </xf>
    <xf numFmtId="167" fontId="26" fillId="0" borderId="37" xfId="2" applyNumberFormat="1" applyFont="1" applyFill="1" applyBorder="1" applyAlignment="1">
      <alignment vertical="center"/>
    </xf>
    <xf numFmtId="167" fontId="26" fillId="0" borderId="39" xfId="2" applyNumberFormat="1" applyFont="1" applyFill="1" applyBorder="1" applyAlignment="1">
      <alignment vertical="center"/>
    </xf>
    <xf numFmtId="167" fontId="17" fillId="0" borderId="31" xfId="2" applyNumberFormat="1" applyFont="1" applyFill="1" applyBorder="1" applyAlignment="1">
      <alignment vertical="center"/>
    </xf>
    <xf numFmtId="167" fontId="39" fillId="0" borderId="8" xfId="2" applyNumberFormat="1" applyFont="1" applyFill="1" applyBorder="1" applyAlignment="1">
      <alignment vertical="center"/>
    </xf>
    <xf numFmtId="167" fontId="39" fillId="0" borderId="34" xfId="2" applyNumberFormat="1" applyFont="1" applyFill="1" applyBorder="1" applyAlignment="1">
      <alignment vertical="center"/>
    </xf>
    <xf numFmtId="167" fontId="26" fillId="0" borderId="31" xfId="2" applyNumberFormat="1" applyFont="1" applyFill="1" applyBorder="1" applyAlignment="1">
      <alignment vertical="center"/>
    </xf>
    <xf numFmtId="167" fontId="17" fillId="3" borderId="31" xfId="2" quotePrefix="1" applyNumberFormat="1" applyFont="1" applyFill="1" applyBorder="1" applyAlignment="1">
      <alignment horizontal="right" vertical="center"/>
    </xf>
    <xf numFmtId="167" fontId="26" fillId="0" borderId="38" xfId="2" applyNumberFormat="1" applyFont="1" applyFill="1" applyBorder="1" applyAlignment="1">
      <alignment vertical="center"/>
    </xf>
    <xf numFmtId="167" fontId="39" fillId="0" borderId="33" xfId="2" applyNumberFormat="1" applyFont="1" applyFill="1" applyBorder="1" applyAlignment="1">
      <alignment vertical="center"/>
    </xf>
    <xf numFmtId="0" fontId="14" fillId="0" borderId="6" xfId="0" applyNumberFormat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0" fontId="13" fillId="0" borderId="27" xfId="0" applyNumberFormat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left" vertical="center"/>
    </xf>
    <xf numFmtId="49" fontId="24" fillId="3" borderId="29" xfId="0" applyNumberFormat="1" applyFont="1" applyFill="1" applyBorder="1" applyAlignment="1">
      <alignment horizontal="right" vertical="center" wrapText="1"/>
    </xf>
    <xf numFmtId="49" fontId="24" fillId="3" borderId="30" xfId="0" applyNumberFormat="1" applyFont="1" applyFill="1" applyBorder="1" applyAlignment="1">
      <alignment horizontal="right" vertical="center" wrapText="1"/>
    </xf>
    <xf numFmtId="164" fontId="26" fillId="3" borderId="31" xfId="0" applyNumberFormat="1" applyFont="1" applyFill="1" applyBorder="1" applyAlignment="1">
      <alignment horizontal="right" vertical="center" wrapText="1"/>
    </xf>
    <xf numFmtId="164" fontId="26" fillId="3" borderId="32" xfId="0" applyNumberFormat="1" applyFont="1" applyFill="1" applyBorder="1" applyAlignment="1">
      <alignment horizontal="right" vertical="center" wrapText="1"/>
    </xf>
    <xf numFmtId="164" fontId="13" fillId="3" borderId="31" xfId="0" applyNumberFormat="1" applyFont="1" applyFill="1" applyBorder="1" applyAlignment="1">
      <alignment horizontal="right" vertical="center" wrapText="1"/>
    </xf>
    <xf numFmtId="164" fontId="13" fillId="3" borderId="32" xfId="0" applyNumberFormat="1" applyFont="1" applyFill="1" applyBorder="1" applyAlignment="1">
      <alignment horizontal="right" vertical="center" wrapText="1"/>
    </xf>
    <xf numFmtId="164" fontId="14" fillId="3" borderId="40" xfId="0" applyNumberFormat="1" applyFont="1" applyFill="1" applyBorder="1" applyAlignment="1">
      <alignment horizontal="right" vertical="center" wrapText="1"/>
    </xf>
    <xf numFmtId="164" fontId="14" fillId="3" borderId="41" xfId="0" applyNumberFormat="1" applyFont="1" applyFill="1" applyBorder="1" applyAlignment="1">
      <alignment horizontal="right" vertical="center" wrapText="1"/>
    </xf>
    <xf numFmtId="164" fontId="13" fillId="3" borderId="31" xfId="0" quotePrefix="1" applyNumberFormat="1" applyFont="1" applyFill="1" applyBorder="1" applyAlignment="1">
      <alignment horizontal="right" vertical="center" wrapText="1"/>
    </xf>
    <xf numFmtId="164" fontId="13" fillId="3" borderId="32" xfId="0" quotePrefix="1" applyNumberFormat="1" applyFont="1" applyFill="1" applyBorder="1" applyAlignment="1">
      <alignment horizontal="right" vertical="center" wrapText="1"/>
    </xf>
    <xf numFmtId="164" fontId="26" fillId="3" borderId="40" xfId="0" applyNumberFormat="1" applyFont="1" applyFill="1" applyBorder="1" applyAlignment="1">
      <alignment horizontal="right" vertical="center" wrapText="1"/>
    </xf>
    <xf numFmtId="164" fontId="26" fillId="3" borderId="41" xfId="0" applyNumberFormat="1" applyFont="1" applyFill="1" applyBorder="1" applyAlignment="1">
      <alignment horizontal="right" vertical="center" wrapText="1"/>
    </xf>
    <xf numFmtId="164" fontId="17" fillId="3" borderId="31" xfId="0" applyNumberFormat="1" applyFont="1" applyFill="1" applyBorder="1" applyAlignment="1">
      <alignment horizontal="right" vertical="center" wrapText="1"/>
    </xf>
    <xf numFmtId="164" fontId="17" fillId="3" borderId="32" xfId="0" applyNumberFormat="1" applyFont="1" applyFill="1" applyBorder="1" applyAlignment="1">
      <alignment horizontal="right" vertical="center" wrapText="1"/>
    </xf>
    <xf numFmtId="164" fontId="14" fillId="3" borderId="31" xfId="0" applyNumberFormat="1" applyFont="1" applyFill="1" applyBorder="1" applyAlignment="1">
      <alignment horizontal="right" vertical="center" wrapText="1"/>
    </xf>
    <xf numFmtId="164" fontId="14" fillId="3" borderId="32" xfId="0" applyNumberFormat="1" applyFont="1" applyFill="1" applyBorder="1" applyAlignment="1">
      <alignment horizontal="right" vertical="center" wrapText="1"/>
    </xf>
    <xf numFmtId="49" fontId="43" fillId="5" borderId="42" xfId="0" applyNumberFormat="1" applyFont="1" applyFill="1" applyBorder="1" applyAlignment="1">
      <alignment horizontal="right" vertical="center" wrapText="1"/>
    </xf>
    <xf numFmtId="49" fontId="31" fillId="3" borderId="43" xfId="0" applyNumberFormat="1" applyFont="1" applyFill="1" applyBorder="1" applyAlignment="1">
      <alignment horizontal="right" vertical="center" wrapText="1"/>
    </xf>
    <xf numFmtId="169" fontId="44" fillId="5" borderId="31" xfId="0" applyNumberFormat="1" applyFont="1" applyFill="1" applyBorder="1" applyAlignment="1" applyProtection="1">
      <alignment horizontal="right" vertical="center"/>
      <protection locked="0"/>
    </xf>
    <xf numFmtId="169" fontId="13" fillId="3" borderId="44" xfId="0" applyNumberFormat="1" applyFont="1" applyFill="1" applyBorder="1" applyAlignment="1" applyProtection="1">
      <alignment horizontal="right" vertical="center"/>
      <protection locked="0"/>
    </xf>
    <xf numFmtId="169" fontId="44" fillId="5" borderId="31" xfId="0" applyNumberFormat="1" applyFont="1" applyFill="1" applyBorder="1" applyAlignment="1">
      <alignment horizontal="right" vertical="center"/>
    </xf>
    <xf numFmtId="169" fontId="13" fillId="3" borderId="32" xfId="0" applyNumberFormat="1" applyFont="1" applyFill="1" applyBorder="1" applyAlignment="1">
      <alignment horizontal="right" vertical="center"/>
    </xf>
    <xf numFmtId="169" fontId="13" fillId="3" borderId="32" xfId="0" quotePrefix="1" applyNumberFormat="1" applyFont="1" applyFill="1" applyBorder="1" applyAlignment="1">
      <alignment horizontal="right" vertical="center"/>
    </xf>
    <xf numFmtId="0" fontId="44" fillId="5" borderId="31" xfId="0" applyFont="1" applyFill="1" applyBorder="1" applyAlignment="1">
      <alignment horizontal="right" vertical="center"/>
    </xf>
    <xf numFmtId="0" fontId="13" fillId="3" borderId="32" xfId="0" applyNumberFormat="1" applyFont="1" applyFill="1" applyBorder="1" applyAlignment="1">
      <alignment horizontal="right" vertical="center"/>
    </xf>
    <xf numFmtId="171" fontId="31" fillId="0" borderId="31" xfId="0" applyNumberFormat="1" applyFont="1" applyFill="1" applyBorder="1" applyAlignment="1">
      <alignment horizontal="right" vertical="center" wrapText="1"/>
    </xf>
    <xf numFmtId="167" fontId="14" fillId="3" borderId="32" xfId="0" applyNumberFormat="1" applyFont="1" applyFill="1" applyBorder="1" applyAlignment="1">
      <alignment horizontal="right" vertical="center" wrapText="1"/>
    </xf>
    <xf numFmtId="167" fontId="44" fillId="5" borderId="31" xfId="0" applyNumberFormat="1" applyFont="1" applyFill="1" applyBorder="1" applyAlignment="1">
      <alignment horizontal="right" vertical="center" wrapText="1"/>
    </xf>
    <xf numFmtId="167" fontId="13" fillId="3" borderId="32" xfId="0" applyNumberFormat="1" applyFont="1" applyFill="1" applyBorder="1" applyAlignment="1">
      <alignment horizontal="right" vertical="center" wrapText="1"/>
    </xf>
    <xf numFmtId="171" fontId="43" fillId="5" borderId="33" xfId="0" applyNumberFormat="1" applyFont="1" applyFill="1" applyBorder="1" applyAlignment="1">
      <alignment horizontal="right" vertical="center" wrapText="1"/>
    </xf>
    <xf numFmtId="171" fontId="31" fillId="3" borderId="34" xfId="0" applyNumberFormat="1" applyFont="1" applyFill="1" applyBorder="1" applyAlignment="1">
      <alignment horizontal="right" vertical="center" wrapText="1"/>
    </xf>
    <xf numFmtId="49" fontId="31" fillId="0" borderId="45" xfId="0" applyNumberFormat="1" applyFont="1" applyFill="1" applyBorder="1" applyAlignment="1">
      <alignment horizontal="right" vertical="center" wrapText="1"/>
    </xf>
    <xf numFmtId="169" fontId="13" fillId="0" borderId="46" xfId="0" applyNumberFormat="1" applyFont="1" applyFill="1" applyBorder="1" applyAlignment="1" applyProtection="1">
      <alignment horizontal="right" vertical="center"/>
      <protection locked="0"/>
    </xf>
    <xf numFmtId="169" fontId="13" fillId="0" borderId="31" xfId="0" applyNumberFormat="1" applyFont="1" applyFill="1" applyBorder="1" applyAlignment="1">
      <alignment horizontal="right" vertical="center"/>
    </xf>
    <xf numFmtId="169" fontId="13" fillId="0" borderId="31" xfId="0" quotePrefix="1" applyNumberFormat="1" applyFont="1" applyFill="1" applyBorder="1" applyAlignment="1">
      <alignment horizontal="right" vertical="center"/>
    </xf>
    <xf numFmtId="0" fontId="13" fillId="0" borderId="31" xfId="0" applyNumberFormat="1" applyFont="1" applyFill="1" applyBorder="1" applyAlignment="1">
      <alignment horizontal="right" vertical="center"/>
    </xf>
    <xf numFmtId="167" fontId="14" fillId="0" borderId="31" xfId="0" applyNumberFormat="1" applyFont="1" applyFill="1" applyBorder="1" applyAlignment="1">
      <alignment horizontal="right" vertical="center" wrapText="1"/>
    </xf>
    <xf numFmtId="167" fontId="13" fillId="0" borderId="31" xfId="0" applyNumberFormat="1" applyFont="1" applyFill="1" applyBorder="1" applyAlignment="1">
      <alignment horizontal="right" vertical="center" wrapText="1"/>
    </xf>
    <xf numFmtId="171" fontId="31" fillId="0" borderId="33" xfId="0" applyNumberFormat="1" applyFont="1" applyFill="1" applyBorder="1" applyAlignment="1">
      <alignment horizontal="right" vertical="center" wrapText="1"/>
    </xf>
    <xf numFmtId="49" fontId="31" fillId="0" borderId="43" xfId="0" applyNumberFormat="1" applyFont="1" applyFill="1" applyBorder="1" applyAlignment="1">
      <alignment horizontal="right" vertical="center" wrapText="1"/>
    </xf>
    <xf numFmtId="169" fontId="13" fillId="0" borderId="44" xfId="0" applyNumberFormat="1" applyFont="1" applyFill="1" applyBorder="1" applyAlignment="1" applyProtection="1">
      <alignment horizontal="right" vertical="center"/>
      <protection locked="0"/>
    </xf>
    <xf numFmtId="169" fontId="13" fillId="0" borderId="32" xfId="0" applyNumberFormat="1" applyFont="1" applyFill="1" applyBorder="1" applyAlignment="1">
      <alignment horizontal="right" vertical="center"/>
    </xf>
    <xf numFmtId="169" fontId="13" fillId="0" borderId="32" xfId="0" quotePrefix="1" applyNumberFormat="1" applyFont="1" applyFill="1" applyBorder="1" applyAlignment="1">
      <alignment horizontal="right" vertical="center"/>
    </xf>
    <xf numFmtId="0" fontId="13" fillId="0" borderId="32" xfId="0" applyNumberFormat="1" applyFont="1" applyFill="1" applyBorder="1" applyAlignment="1">
      <alignment horizontal="right" vertical="center"/>
    </xf>
    <xf numFmtId="167" fontId="14" fillId="0" borderId="32" xfId="0" applyNumberFormat="1" applyFont="1" applyFill="1" applyBorder="1" applyAlignment="1">
      <alignment horizontal="right" vertical="center" wrapText="1"/>
    </xf>
    <xf numFmtId="167" fontId="13" fillId="0" borderId="32" xfId="0" applyNumberFormat="1" applyFont="1" applyFill="1" applyBorder="1" applyAlignment="1">
      <alignment horizontal="right" vertical="center" wrapText="1"/>
    </xf>
    <xf numFmtId="171" fontId="31" fillId="0" borderId="34" xfId="0" applyNumberFormat="1" applyFont="1" applyFill="1" applyBorder="1" applyAlignment="1">
      <alignment horizontal="right" vertical="center" wrapText="1"/>
    </xf>
    <xf numFmtId="167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34" fillId="0" borderId="8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49" fontId="43" fillId="5" borderId="42" xfId="0" applyNumberFormat="1" applyFont="1" applyFill="1" applyBorder="1" applyAlignment="1">
      <alignment horizontal="center" vertical="center" wrapText="1"/>
    </xf>
    <xf numFmtId="49" fontId="24" fillId="3" borderId="8" xfId="0" applyNumberFormat="1" applyFont="1" applyFill="1" applyBorder="1" applyAlignment="1">
      <alignment horizontal="center" vertical="center" wrapText="1"/>
    </xf>
    <xf numFmtId="15" fontId="34" fillId="3" borderId="25" xfId="2" applyNumberFormat="1" applyFont="1" applyFill="1" applyBorder="1" applyAlignment="1">
      <alignment horizontal="center" vertical="center" wrapText="1"/>
    </xf>
    <xf numFmtId="15" fontId="34" fillId="3" borderId="8" xfId="2" applyNumberFormat="1" applyFont="1" applyFill="1" applyBorder="1" applyAlignment="1">
      <alignment horizontal="center" vertical="center" wrapText="1"/>
    </xf>
    <xf numFmtId="15" fontId="34" fillId="3" borderId="29" xfId="2" applyNumberFormat="1" applyFont="1" applyFill="1" applyBorder="1" applyAlignment="1">
      <alignment horizontal="center" vertical="center" wrapText="1"/>
    </xf>
    <xf numFmtId="15" fontId="34" fillId="0" borderId="11" xfId="2" applyNumberFormat="1" applyFont="1" applyFill="1" applyBorder="1" applyAlignment="1">
      <alignment horizontal="center" vertical="center" wrapText="1"/>
    </xf>
    <xf numFmtId="15" fontId="34" fillId="3" borderId="11" xfId="2" applyNumberFormat="1" applyFont="1" applyFill="1" applyBorder="1" applyAlignment="1">
      <alignment horizontal="center" vertical="center" wrapText="1"/>
    </xf>
    <xf numFmtId="15" fontId="34" fillId="0" borderId="30" xfId="2" applyNumberFormat="1" applyFont="1" applyFill="1" applyBorder="1" applyAlignment="1">
      <alignment horizontal="center" vertical="center" wrapText="1"/>
    </xf>
    <xf numFmtId="15" fontId="34" fillId="0" borderId="29" xfId="2" applyNumberFormat="1" applyFont="1" applyFill="1" applyBorder="1" applyAlignment="1">
      <alignment horizontal="center" vertical="center" wrapText="1"/>
    </xf>
    <xf numFmtId="15" fontId="35" fillId="0" borderId="11" xfId="2" applyNumberFormat="1" applyFont="1" applyFill="1" applyBorder="1" applyAlignment="1">
      <alignment horizontal="center" vertical="center" wrapText="1"/>
    </xf>
    <xf numFmtId="15" fontId="35" fillId="3" borderId="30" xfId="2" applyNumberFormat="1" applyFont="1" applyFill="1" applyBorder="1" applyAlignment="1">
      <alignment horizontal="center" vertical="center" wrapText="1"/>
    </xf>
    <xf numFmtId="15" fontId="35" fillId="3" borderId="29" xfId="2" applyNumberFormat="1" applyFont="1" applyFill="1" applyBorder="1" applyAlignment="1">
      <alignment horizontal="center" vertical="center" wrapText="1"/>
    </xf>
    <xf numFmtId="15" fontId="35" fillId="3" borderId="11" xfId="2" applyNumberFormat="1" applyFont="1" applyFill="1" applyBorder="1" applyAlignment="1">
      <alignment horizontal="center" vertical="center" wrapText="1"/>
    </xf>
    <xf numFmtId="0" fontId="39" fillId="0" borderId="21" xfId="2" applyFont="1" applyFill="1" applyBorder="1" applyAlignment="1">
      <alignment vertical="center" wrapText="1"/>
    </xf>
    <xf numFmtId="167" fontId="36" fillId="0" borderId="24" xfId="2" applyNumberFormat="1" applyFont="1" applyFill="1" applyBorder="1" applyAlignment="1">
      <alignment vertical="center"/>
    </xf>
    <xf numFmtId="167" fontId="36" fillId="0" borderId="37" xfId="2" applyNumberFormat="1" applyFont="1" applyFill="1" applyBorder="1" applyAlignment="1">
      <alignment vertical="center"/>
    </xf>
    <xf numFmtId="167" fontId="36" fillId="0" borderId="38" xfId="2" applyNumberFormat="1" applyFont="1" applyFill="1" applyBorder="1" applyAlignment="1">
      <alignment vertical="center"/>
    </xf>
    <xf numFmtId="167" fontId="36" fillId="3" borderId="37" xfId="2" applyNumberFormat="1" applyFont="1" applyFill="1" applyBorder="1" applyAlignment="1">
      <alignment vertical="center"/>
    </xf>
    <xf numFmtId="167" fontId="36" fillId="0" borderId="39" xfId="2" applyNumberFormat="1" applyFont="1" applyFill="1" applyBorder="1" applyAlignment="1">
      <alignment vertical="center"/>
    </xf>
    <xf numFmtId="0" fontId="39" fillId="0" borderId="19" xfId="2" applyFont="1" applyFill="1" applyBorder="1" applyAlignment="1">
      <alignment vertical="center"/>
    </xf>
    <xf numFmtId="167" fontId="36" fillId="0" borderId="23" xfId="2" applyNumberFormat="1" applyFont="1" applyFill="1" applyBorder="1" applyAlignment="1">
      <alignment vertical="center"/>
    </xf>
    <xf numFmtId="167" fontId="36" fillId="0" borderId="14" xfId="2" applyNumberFormat="1" applyFont="1" applyFill="1" applyBorder="1" applyAlignment="1">
      <alignment vertical="center"/>
    </xf>
    <xf numFmtId="167" fontId="36" fillId="0" borderId="35" xfId="2" applyNumberFormat="1" applyFont="1" applyFill="1" applyBorder="1" applyAlignment="1">
      <alignment vertical="center"/>
    </xf>
    <xf numFmtId="167" fontId="36" fillId="3" borderId="14" xfId="2" applyNumberFormat="1" applyFont="1" applyFill="1" applyBorder="1" applyAlignment="1">
      <alignment vertical="center"/>
    </xf>
    <xf numFmtId="167" fontId="36" fillId="0" borderId="36" xfId="2" applyNumberFormat="1" applyFont="1" applyFill="1" applyBorder="1" applyAlignment="1">
      <alignment vertical="center"/>
    </xf>
    <xf numFmtId="167" fontId="39" fillId="0" borderId="14" xfId="2" applyNumberFormat="1" applyFont="1" applyFill="1" applyBorder="1" applyAlignment="1">
      <alignment vertical="center"/>
    </xf>
    <xf numFmtId="167" fontId="39" fillId="0" borderId="36" xfId="2" applyNumberFormat="1" applyFont="1" applyFill="1" applyBorder="1" applyAlignment="1">
      <alignment vertical="center"/>
    </xf>
    <xf numFmtId="167" fontId="39" fillId="0" borderId="35" xfId="2" applyNumberFormat="1" applyFont="1" applyFill="1" applyBorder="1" applyAlignment="1">
      <alignment horizontal="right" vertical="center"/>
    </xf>
    <xf numFmtId="167" fontId="39" fillId="0" borderId="35" xfId="2" applyNumberFormat="1" applyFont="1" applyFill="1" applyBorder="1" applyAlignment="1">
      <alignment vertical="center"/>
    </xf>
    <xf numFmtId="1" fontId="31" fillId="3" borderId="29" xfId="0" applyNumberFormat="1" applyFont="1" applyFill="1" applyBorder="1" applyAlignment="1">
      <alignment horizontal="center" vertical="center" wrapText="1"/>
    </xf>
    <xf numFmtId="1" fontId="31" fillId="3" borderId="11" xfId="0" applyNumberFormat="1" applyFont="1" applyFill="1" applyBorder="1" applyAlignment="1">
      <alignment horizontal="center" vertical="center" wrapText="1"/>
    </xf>
    <xf numFmtId="1" fontId="31" fillId="0" borderId="30" xfId="0" applyNumberFormat="1" applyFont="1" applyFill="1" applyBorder="1" applyAlignment="1">
      <alignment horizontal="center" vertical="center" wrapText="1"/>
    </xf>
    <xf numFmtId="1" fontId="31" fillId="0" borderId="29" xfId="0" applyNumberFormat="1" applyFont="1" applyFill="1" applyBorder="1" applyAlignment="1">
      <alignment horizontal="center" vertical="center" wrapText="1"/>
    </xf>
    <xf numFmtId="1" fontId="31" fillId="0" borderId="11" xfId="0" applyNumberFormat="1" applyFont="1" applyFill="1" applyBorder="1" applyAlignment="1">
      <alignment horizontal="center"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166" fontId="31" fillId="0" borderId="30" xfId="0" applyNumberFormat="1" applyFont="1" applyFill="1" applyBorder="1" applyAlignment="1">
      <alignment horizontal="center" vertical="center" wrapText="1"/>
    </xf>
    <xf numFmtId="166" fontId="31" fillId="0" borderId="29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justify" vertical="center" wrapText="1"/>
    </xf>
    <xf numFmtId="0" fontId="34" fillId="0" borderId="0" xfId="0" applyNumberFormat="1" applyFont="1" applyFill="1" applyBorder="1" applyAlignment="1">
      <alignment horizontal="justify" vertical="center" wrapText="1"/>
    </xf>
    <xf numFmtId="164" fontId="13" fillId="0" borderId="0" xfId="0" applyNumberFormat="1" applyFont="1" applyAlignment="1">
      <alignment vertical="top"/>
    </xf>
  </cellXfs>
  <cellStyles count="6">
    <cellStyle name="Normale" xfId="0" builtinId="0"/>
    <cellStyle name="Normale 10" xfId="1"/>
    <cellStyle name="Normale_Grafici x PPT Budget 2015 v05.02.15 DEF" xfId="2"/>
    <cellStyle name="Percentuale" xfId="3" builtinId="5"/>
    <cellStyle name="Percentuale 2" xfId="4"/>
    <cellStyle name="Percentuale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dadori/Downloads/Financial-highlights_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Financial highlights - yearly"/>
      <sheetName val="2_Financial highlights - quart"/>
      <sheetName val="3_Balance sheet_yearly"/>
      <sheetName val="4_Balance sheet_quarterly"/>
      <sheetName val="5_Income statement_yearly"/>
      <sheetName val="6_Income statement_quarterly"/>
      <sheetName val="7_Cash flow - yearly"/>
      <sheetName val="8_Cash flow_cumulative"/>
      <sheetName val="9_Sales breakdown_yearly"/>
      <sheetName val="10_Sales breakdown_cumulative"/>
    </sheetNames>
    <sheetDataSet>
      <sheetData sheetId="0"/>
      <sheetData sheetId="1"/>
      <sheetData sheetId="2">
        <row r="16">
          <cell r="E16">
            <v>-45.7</v>
          </cell>
        </row>
        <row r="17">
          <cell r="E17">
            <v>-31.5</v>
          </cell>
        </row>
        <row r="18">
          <cell r="E18">
            <v>-2.2999999999999998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="130" zoomScaleNormal="130" workbookViewId="0">
      <selection activeCell="E7" sqref="E7"/>
    </sheetView>
  </sheetViews>
  <sheetFormatPr defaultColWidth="10.08203125" defaultRowHeight="20.149999999999999" customHeight="1"/>
  <cols>
    <col min="1" max="1" width="10.08203125" style="31"/>
    <col min="2" max="2" width="34" style="31" customWidth="1"/>
    <col min="3" max="5" width="10.58203125" style="31" customWidth="1"/>
    <col min="6" max="7" width="8.08203125" style="144" bestFit="1" customWidth="1"/>
    <col min="8" max="8" width="10.58203125" style="31" customWidth="1"/>
    <col min="9" max="9" width="10.58203125" style="17" customWidth="1"/>
    <col min="10" max="16384" width="10.08203125" style="31"/>
  </cols>
  <sheetData>
    <row r="1" spans="1:9" ht="29.15" customHeight="1">
      <c r="A1" s="136"/>
      <c r="B1" s="137"/>
      <c r="C1" s="137"/>
      <c r="D1" s="137"/>
      <c r="E1" s="137"/>
      <c r="F1" s="138"/>
      <c r="G1" s="138"/>
      <c r="H1" s="137"/>
      <c r="I1" s="1"/>
    </row>
    <row r="2" spans="1:9" ht="14.5">
      <c r="A2" s="136"/>
      <c r="F2" s="12"/>
      <c r="G2" s="12"/>
      <c r="H2" s="19"/>
      <c r="I2" s="3"/>
    </row>
    <row r="3" spans="1:9" ht="44" thickBot="1">
      <c r="A3" s="136"/>
      <c r="B3" s="19" t="s">
        <v>0</v>
      </c>
      <c r="C3" s="237" t="s">
        <v>158</v>
      </c>
      <c r="D3" s="238">
        <v>2021</v>
      </c>
      <c r="E3" s="242">
        <v>2020</v>
      </c>
      <c r="F3" s="244" t="s">
        <v>27</v>
      </c>
      <c r="G3" s="244" t="s">
        <v>28</v>
      </c>
      <c r="H3" s="243" t="s">
        <v>97</v>
      </c>
      <c r="I3" s="243" t="s">
        <v>81</v>
      </c>
    </row>
    <row r="4" spans="1:9" ht="14.5">
      <c r="A4" s="136"/>
      <c r="B4" s="4" t="s">
        <v>1</v>
      </c>
      <c r="C4" s="239"/>
      <c r="D4" s="239"/>
      <c r="E4" s="4"/>
      <c r="F4" s="139"/>
      <c r="G4" s="139"/>
      <c r="H4" s="3"/>
      <c r="I4" s="3"/>
    </row>
    <row r="5" spans="1:9" ht="14.5">
      <c r="A5" s="136"/>
      <c r="B5" s="114" t="s">
        <v>148</v>
      </c>
      <c r="C5" s="240"/>
      <c r="D5" s="240">
        <v>807.3</v>
      </c>
      <c r="E5" s="5">
        <v>744</v>
      </c>
      <c r="F5" s="6">
        <f>(D5-E5)</f>
        <v>63.299999999999955</v>
      </c>
      <c r="G5" s="7">
        <f>(D5/E5)-1</f>
        <v>8.5080645161290214E-2</v>
      </c>
      <c r="H5" s="5">
        <v>884.9</v>
      </c>
      <c r="I5" s="5">
        <v>891.4</v>
      </c>
    </row>
    <row r="6" spans="1:9" ht="14.5">
      <c r="A6" s="136"/>
      <c r="B6" s="114" t="s">
        <v>2</v>
      </c>
      <c r="C6" s="240"/>
      <c r="D6" s="240">
        <v>91.1</v>
      </c>
      <c r="E6" s="5">
        <v>84.6</v>
      </c>
      <c r="F6" s="6">
        <f>(D6-E6)</f>
        <v>6.5</v>
      </c>
      <c r="G6" s="7">
        <f>(D6/E6)-1</f>
        <v>7.6832151300236351E-2</v>
      </c>
      <c r="H6" s="5">
        <v>102.9</v>
      </c>
      <c r="I6" s="5">
        <v>77.5</v>
      </c>
    </row>
    <row r="7" spans="1:9" ht="14.5">
      <c r="A7" s="136"/>
      <c r="B7" s="114" t="s">
        <v>16</v>
      </c>
      <c r="C7" s="240"/>
      <c r="D7" s="240">
        <v>45.2</v>
      </c>
      <c r="E7" s="5">
        <v>14.8</v>
      </c>
      <c r="F7" s="6">
        <f>(D7-E7)</f>
        <v>30.400000000000002</v>
      </c>
      <c r="G7" s="7">
        <f>(D7/E7)-1</f>
        <v>2.0540540540540539</v>
      </c>
      <c r="H7" s="5">
        <v>62.3</v>
      </c>
      <c r="I7" s="5">
        <v>56.3</v>
      </c>
    </row>
    <row r="8" spans="1:9" ht="14.5">
      <c r="A8" s="136"/>
      <c r="B8" s="114" t="s">
        <v>18</v>
      </c>
      <c r="C8" s="240"/>
      <c r="D8" s="240">
        <v>44.2</v>
      </c>
      <c r="E8" s="5">
        <v>4.5</v>
      </c>
      <c r="F8" s="6">
        <f>(D8-E8)</f>
        <v>39.700000000000003</v>
      </c>
      <c r="G8" s="7">
        <f>(D8/E8)-1</f>
        <v>8.8222222222222229</v>
      </c>
      <c r="H8" s="5">
        <v>28.2</v>
      </c>
      <c r="I8" s="5">
        <v>20.3</v>
      </c>
    </row>
    <row r="9" spans="1:9" ht="14.5">
      <c r="A9" s="136"/>
      <c r="B9" s="114"/>
      <c r="C9" s="240"/>
      <c r="D9" s="240"/>
      <c r="E9" s="5"/>
      <c r="F9" s="6"/>
      <c r="G9" s="8"/>
      <c r="H9" s="5"/>
      <c r="I9" s="5"/>
    </row>
    <row r="10" spans="1:9" ht="14.5">
      <c r="A10" s="136"/>
      <c r="B10" s="4" t="s">
        <v>4</v>
      </c>
      <c r="C10" s="240"/>
      <c r="D10" s="240"/>
      <c r="E10" s="5"/>
      <c r="F10" s="6"/>
      <c r="G10" s="8"/>
      <c r="H10" s="5"/>
      <c r="I10" s="5"/>
    </row>
    <row r="11" spans="1:9" ht="26">
      <c r="A11" s="136"/>
      <c r="B11" s="141" t="s">
        <v>26</v>
      </c>
      <c r="C11" s="240">
        <v>12.9</v>
      </c>
      <c r="D11" s="240">
        <v>38.4</v>
      </c>
      <c r="E11" s="5">
        <v>43.6</v>
      </c>
      <c r="F11" s="6">
        <f>(D11-E11)</f>
        <v>-5.2000000000000028</v>
      </c>
      <c r="G11" s="7">
        <f>(D11/E11)-1</f>
        <v>-0.11926605504587162</v>
      </c>
      <c r="H11" s="5">
        <v>49.4</v>
      </c>
      <c r="I11" s="5">
        <v>51.3</v>
      </c>
    </row>
    <row r="12" spans="1:9" ht="14.5">
      <c r="A12" s="136"/>
      <c r="B12" s="114" t="s">
        <v>5</v>
      </c>
      <c r="C12" s="240">
        <v>398.7</v>
      </c>
      <c r="D12" s="240">
        <v>264.3</v>
      </c>
      <c r="E12" s="5">
        <v>270</v>
      </c>
      <c r="F12" s="6">
        <f>(D12-E12)</f>
        <v>-5.6999999999999886</v>
      </c>
      <c r="G12" s="7">
        <f>(D12/E12)-1</f>
        <v>-2.1111111111111081E-2</v>
      </c>
      <c r="H12" s="5">
        <v>321.3</v>
      </c>
      <c r="I12" s="5">
        <v>317.89999999999998</v>
      </c>
    </row>
    <row r="13" spans="1:9" ht="14.5">
      <c r="A13" s="136"/>
      <c r="B13" s="114" t="s">
        <v>108</v>
      </c>
      <c r="C13" s="240">
        <v>-94.8</v>
      </c>
      <c r="D13" s="240">
        <v>37.4</v>
      </c>
      <c r="E13" s="5">
        <v>-14.8</v>
      </c>
      <c r="F13" s="6">
        <f>(D13-E13)</f>
        <v>52.2</v>
      </c>
      <c r="G13" s="7"/>
      <c r="H13" s="9">
        <v>-55.4</v>
      </c>
      <c r="I13" s="9">
        <v>-147.19999999999999</v>
      </c>
    </row>
    <row r="14" spans="1:9" ht="14.5">
      <c r="A14" s="136"/>
      <c r="B14" s="114" t="s">
        <v>6</v>
      </c>
      <c r="C14" s="240">
        <v>-179.1</v>
      </c>
      <c r="D14" s="240">
        <v>-44.7</v>
      </c>
      <c r="E14" s="5">
        <v>-97.6</v>
      </c>
      <c r="F14" s="6">
        <f>(D14-E14)</f>
        <v>52.899999999999991</v>
      </c>
      <c r="G14" s="7"/>
      <c r="H14" s="9">
        <v>-151.30000000000001</v>
      </c>
      <c r="I14" s="9"/>
    </row>
    <row r="15" spans="1:9" ht="14.5">
      <c r="A15" s="136"/>
      <c r="B15" s="114" t="s">
        <v>7</v>
      </c>
      <c r="C15" s="240">
        <v>219.6</v>
      </c>
      <c r="D15" s="240">
        <v>219.6</v>
      </c>
      <c r="E15" s="5">
        <v>172.4</v>
      </c>
      <c r="F15" s="6">
        <f>(D15-E15)</f>
        <v>47.199999999999989</v>
      </c>
      <c r="G15" s="7">
        <f>(D15/E15)-1</f>
        <v>0.27378190255220414</v>
      </c>
      <c r="H15" s="10">
        <v>170</v>
      </c>
      <c r="I15" s="10">
        <v>170.7</v>
      </c>
    </row>
    <row r="16" spans="1:9" ht="14.5">
      <c r="A16" s="136"/>
      <c r="B16" s="114"/>
      <c r="C16" s="240"/>
      <c r="D16" s="240"/>
      <c r="E16" s="5"/>
      <c r="F16" s="6"/>
      <c r="G16" s="8"/>
      <c r="H16" s="5"/>
      <c r="I16" s="5"/>
    </row>
    <row r="17" spans="1:11" ht="14.5">
      <c r="A17" s="136"/>
      <c r="B17" s="4" t="s">
        <v>8</v>
      </c>
      <c r="C17" s="240"/>
      <c r="D17" s="240"/>
      <c r="E17" s="5"/>
      <c r="F17" s="6"/>
      <c r="G17" s="8"/>
      <c r="H17" s="5"/>
      <c r="I17" s="5"/>
    </row>
    <row r="18" spans="1:11" ht="14.5">
      <c r="A18" s="136"/>
      <c r="B18" s="114" t="s">
        <v>9</v>
      </c>
      <c r="C18" s="241"/>
      <c r="D18" s="241">
        <v>0.20127504553734063</v>
      </c>
      <c r="E18" s="241">
        <v>2.6102088167053363E-2</v>
      </c>
      <c r="F18" s="6"/>
      <c r="G18" s="8"/>
      <c r="H18" s="241">
        <v>0.16588235294117645</v>
      </c>
      <c r="I18" s="241">
        <v>0.1189220855301699</v>
      </c>
    </row>
    <row r="19" spans="1:11" ht="14.5">
      <c r="A19" s="136"/>
      <c r="B19" s="114" t="s">
        <v>10</v>
      </c>
      <c r="C19" s="241"/>
      <c r="D19" s="241">
        <v>5.5989099467360345E-2</v>
      </c>
      <c r="E19" s="241">
        <v>1.9892473118279571E-2</v>
      </c>
      <c r="F19" s="6"/>
      <c r="G19" s="8"/>
      <c r="H19" s="241">
        <v>7.0403435416431237E-2</v>
      </c>
      <c r="I19" s="241">
        <v>6.3159075611397802E-2</v>
      </c>
    </row>
    <row r="20" spans="1:11" ht="20.149999999999999" customHeight="1">
      <c r="A20" s="136"/>
      <c r="B20" s="114" t="s">
        <v>159</v>
      </c>
      <c r="C20" s="287"/>
      <c r="D20" s="287">
        <v>0.16723420355656451</v>
      </c>
      <c r="E20" s="287">
        <v>1.6666666666666666E-2</v>
      </c>
      <c r="F20" s="6"/>
      <c r="G20" s="6"/>
      <c r="H20" s="287">
        <v>8.7768440709617174E-2</v>
      </c>
      <c r="I20" s="287">
        <v>6.385655866624726E-2</v>
      </c>
    </row>
    <row r="21" spans="1:11" ht="20.149999999999999" customHeight="1">
      <c r="A21" s="136"/>
      <c r="B21" s="142" t="s">
        <v>90</v>
      </c>
      <c r="C21" s="131"/>
      <c r="D21" s="131"/>
      <c r="E21" s="131"/>
      <c r="F21" s="12"/>
      <c r="G21" s="12"/>
      <c r="H21" s="131"/>
      <c r="I21" s="131"/>
    </row>
    <row r="22" spans="1:11" ht="20.149999999999999" customHeight="1">
      <c r="B22" s="142" t="s">
        <v>128</v>
      </c>
      <c r="C22" s="13"/>
      <c r="D22" s="13"/>
      <c r="E22" s="13"/>
      <c r="F22" s="14"/>
      <c r="G22" s="14"/>
      <c r="H22" s="13"/>
      <c r="I22" s="13"/>
      <c r="J22" s="13"/>
      <c r="K22" s="13"/>
    </row>
    <row r="23" spans="1:11" ht="20.149999999999999" customHeight="1">
      <c r="B23" s="42"/>
      <c r="C23" s="42"/>
      <c r="D23" s="42"/>
      <c r="E23" s="42"/>
      <c r="F23" s="143"/>
      <c r="G23" s="143"/>
      <c r="H23" s="42"/>
      <c r="I23" s="16"/>
    </row>
  </sheetData>
  <sheetProtection selectLockedCells="1" selectUnlockedCells="1"/>
  <phoneticPr fontId="3" type="noConversion"/>
  <pageMargins left="0.59055118110236227" right="0.59055118110236227" top="0.74803149606299213" bottom="0.74803149606299213" header="0.51181102362204722" footer="0.51181102362204722"/>
  <pageSetup paperSize="9" scale="120" orientation="landscape" useFirstPageNumber="1" r:id="rId1"/>
  <headerFooter alignWithMargins="0"/>
  <customProperties>
    <customPr name="_pios_id" r:id="rId2"/>
    <customPr name="EpmWorksheetKeyString_GUID" r:id="rId3"/>
  </customProperties>
  <webPublishItems count="2">
    <webPublishItem id="7139" divId="Copia_Dati_finanziari_FY14_ita_def_7139" sourceType="range" sourceRef="B1:G19" destinationFile="D:\Documents and Settings\Mondadori\Desktop\dati finanziari FY2014\dati_fin_ann_ita.htm"/>
    <webPublishItem id="15813" divId="Dati_finanziari_FY15_15813" sourceType="range" sourceRef="B2:G19" destinationFile="D:\Documents and Settings\Mondadori\Desktop\dati finanziari FY15\dati_fin_ann_ita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zoomScale="115" zoomScaleNormal="115" workbookViewId="0">
      <selection activeCell="K19" sqref="K19"/>
    </sheetView>
  </sheetViews>
  <sheetFormatPr defaultColWidth="10.08203125" defaultRowHeight="20.149999999999999" customHeight="1"/>
  <cols>
    <col min="1" max="1" width="10.08203125" style="31"/>
    <col min="2" max="2" width="43.5" style="31" bestFit="1" customWidth="1"/>
    <col min="3" max="4" width="7.9140625" style="201" customWidth="1"/>
    <col min="5" max="6" width="7.08203125" style="201" customWidth="1"/>
    <col min="7" max="7" width="7.08203125" style="31" customWidth="1"/>
    <col min="8" max="8" width="7.08203125" style="201" customWidth="1"/>
    <col min="9" max="16" width="7.08203125" style="31" customWidth="1"/>
    <col min="17" max="16384" width="10.08203125" style="31"/>
  </cols>
  <sheetData>
    <row r="1" spans="1:17" ht="14.5">
      <c r="A1" s="178"/>
      <c r="B1" s="38"/>
      <c r="C1" s="273"/>
      <c r="D1" s="273"/>
      <c r="E1" s="273"/>
      <c r="F1" s="195"/>
      <c r="G1" s="38"/>
      <c r="H1" s="195"/>
      <c r="I1" s="38"/>
      <c r="J1" s="38"/>
      <c r="K1" s="38"/>
      <c r="L1" s="38"/>
    </row>
    <row r="2" spans="1:17" ht="14.5">
      <c r="A2" s="150"/>
      <c r="B2" s="112"/>
      <c r="C2" s="274"/>
      <c r="D2" s="274"/>
      <c r="E2" s="274"/>
      <c r="F2" s="210"/>
      <c r="G2" s="112"/>
      <c r="H2" s="210"/>
      <c r="I2" s="112"/>
      <c r="J2" s="112"/>
      <c r="K2" s="112"/>
      <c r="L2" s="112"/>
    </row>
    <row r="3" spans="1:17" ht="15.5">
      <c r="A3" s="150"/>
      <c r="B3" s="191" t="s">
        <v>19</v>
      </c>
      <c r="C3" s="272"/>
      <c r="D3" s="272"/>
      <c r="E3" s="272"/>
      <c r="F3" s="211"/>
      <c r="G3" s="113"/>
      <c r="H3" s="211"/>
      <c r="I3" s="113"/>
      <c r="J3" s="113"/>
      <c r="K3" s="113"/>
      <c r="L3" s="113"/>
    </row>
    <row r="4" spans="1:17" ht="15" thickBot="1">
      <c r="A4" s="150"/>
      <c r="B4" s="19" t="s">
        <v>0</v>
      </c>
      <c r="C4" s="275"/>
      <c r="D4" s="275"/>
      <c r="E4" s="275"/>
      <c r="F4" s="212"/>
      <c r="G4" s="19"/>
      <c r="H4" s="212"/>
      <c r="I4" s="19"/>
      <c r="J4" s="19"/>
      <c r="K4" s="19"/>
      <c r="L4" s="19"/>
    </row>
    <row r="5" spans="1:17" ht="31">
      <c r="A5" s="150"/>
      <c r="B5" s="182"/>
      <c r="C5" s="427" t="s">
        <v>167</v>
      </c>
      <c r="D5" s="427" t="s">
        <v>168</v>
      </c>
      <c r="E5" s="392" t="s">
        <v>162</v>
      </c>
      <c r="F5" s="393" t="s">
        <v>155</v>
      </c>
      <c r="G5" s="407" t="s">
        <v>111</v>
      </c>
      <c r="H5" s="393" t="s">
        <v>103</v>
      </c>
      <c r="I5" s="407" t="s">
        <v>96</v>
      </c>
      <c r="J5" s="415" t="s">
        <v>143</v>
      </c>
      <c r="K5" s="407" t="s">
        <v>144</v>
      </c>
      <c r="L5" s="415" t="s">
        <v>145</v>
      </c>
      <c r="M5" s="407" t="s">
        <v>146</v>
      </c>
      <c r="N5" s="415" t="s">
        <v>147</v>
      </c>
      <c r="O5" s="407" t="s">
        <v>137</v>
      </c>
      <c r="P5" s="415" t="s">
        <v>124</v>
      </c>
    </row>
    <row r="6" spans="1:17" ht="14.5">
      <c r="A6" s="150"/>
      <c r="B6" s="183" t="s">
        <v>21</v>
      </c>
      <c r="C6" s="394">
        <v>196</v>
      </c>
      <c r="D6" s="394">
        <v>179.3</v>
      </c>
      <c r="E6" s="394">
        <v>465</v>
      </c>
      <c r="F6" s="395">
        <v>168.9</v>
      </c>
      <c r="G6" s="408">
        <f>+'9_Dati business_annuali'!D5</f>
        <v>422.9</v>
      </c>
      <c r="H6" s="395">
        <v>145.9</v>
      </c>
      <c r="I6" s="408">
        <v>478.4</v>
      </c>
      <c r="J6" s="416">
        <v>183.8</v>
      </c>
      <c r="K6" s="408">
        <v>451.3</v>
      </c>
      <c r="L6" s="416">
        <v>179</v>
      </c>
      <c r="M6" s="408">
        <v>483</v>
      </c>
      <c r="N6" s="416">
        <v>171.6</v>
      </c>
      <c r="O6" s="408">
        <v>475.1</v>
      </c>
      <c r="P6" s="416">
        <v>170.1</v>
      </c>
    </row>
    <row r="7" spans="1:17" ht="14.5">
      <c r="A7" s="150"/>
      <c r="B7" s="141" t="s">
        <v>140</v>
      </c>
      <c r="C7" s="396">
        <v>98.2</v>
      </c>
      <c r="D7" s="396">
        <v>98.2</v>
      </c>
      <c r="E7" s="396">
        <v>206.6</v>
      </c>
      <c r="F7" s="397">
        <v>97.4</v>
      </c>
      <c r="G7" s="409">
        <f>+'9_Dati business_annuali'!D6</f>
        <v>197.6</v>
      </c>
      <c r="H7" s="397">
        <v>95.8</v>
      </c>
      <c r="I7" s="409">
        <v>256.60000000000002</v>
      </c>
      <c r="J7" s="417">
        <v>130.9</v>
      </c>
      <c r="K7" s="409">
        <v>287</v>
      </c>
      <c r="L7" s="417">
        <v>147.5</v>
      </c>
      <c r="M7" s="409">
        <v>326.10000000000002</v>
      </c>
      <c r="N7" s="417">
        <v>165.7</v>
      </c>
      <c r="O7" s="409">
        <v>310.60000000000002</v>
      </c>
      <c r="P7" s="417">
        <v>160.9</v>
      </c>
      <c r="Q7" s="140"/>
    </row>
    <row r="8" spans="1:17" ht="14.5">
      <c r="A8" s="150"/>
      <c r="B8" s="141" t="s">
        <v>141</v>
      </c>
      <c r="C8" s="396"/>
      <c r="D8" s="396"/>
      <c r="E8" s="396"/>
      <c r="F8" s="397"/>
      <c r="G8" s="409"/>
      <c r="H8" s="397"/>
      <c r="I8" s="409"/>
      <c r="J8" s="417"/>
      <c r="K8" s="409"/>
      <c r="L8" s="417"/>
      <c r="M8" s="409"/>
      <c r="N8" s="417">
        <v>164.9</v>
      </c>
      <c r="O8" s="409">
        <v>321.7</v>
      </c>
      <c r="P8" s="417">
        <v>160.4</v>
      </c>
      <c r="Q8" s="140"/>
    </row>
    <row r="9" spans="1:17" ht="14.5">
      <c r="A9" s="150"/>
      <c r="B9" s="141" t="s">
        <v>25</v>
      </c>
      <c r="C9" s="396">
        <v>77.599999999999994</v>
      </c>
      <c r="D9" s="396">
        <v>77.599999999999994</v>
      </c>
      <c r="E9" s="396">
        <v>173.9</v>
      </c>
      <c r="F9" s="398">
        <v>69.8</v>
      </c>
      <c r="G9" s="410">
        <f>+'9_Dati business_annuali'!D7</f>
        <v>153.69999999999999</v>
      </c>
      <c r="H9" s="398">
        <v>59</v>
      </c>
      <c r="I9" s="410">
        <v>186.9</v>
      </c>
      <c r="J9" s="418">
        <v>81.400000000000006</v>
      </c>
      <c r="K9" s="410">
        <v>191.8</v>
      </c>
      <c r="L9" s="418">
        <v>83.1</v>
      </c>
      <c r="M9" s="410">
        <v>198.5</v>
      </c>
      <c r="N9" s="418">
        <v>84.7</v>
      </c>
      <c r="O9" s="410">
        <v>199.6</v>
      </c>
      <c r="P9" s="418">
        <v>88.2</v>
      </c>
    </row>
    <row r="10" spans="1:17" ht="14.5">
      <c r="A10" s="150"/>
      <c r="B10" s="177" t="s">
        <v>68</v>
      </c>
      <c r="C10" s="396">
        <v>19.7</v>
      </c>
      <c r="D10" s="396">
        <v>19.7</v>
      </c>
      <c r="E10" s="396">
        <v>40.9</v>
      </c>
      <c r="F10" s="397">
        <v>19.7</v>
      </c>
      <c r="G10" s="409">
        <f>+'9_Dati business_annuali'!D8</f>
        <v>45.1</v>
      </c>
      <c r="H10" s="397">
        <v>22.1</v>
      </c>
      <c r="I10" s="409">
        <v>38.5</v>
      </c>
      <c r="J10" s="417">
        <v>19.100000000000001</v>
      </c>
      <c r="K10" s="409">
        <v>37.4</v>
      </c>
      <c r="L10" s="417">
        <v>17.399999999999999</v>
      </c>
      <c r="M10" s="409">
        <v>26.2</v>
      </c>
      <c r="N10" s="417">
        <v>13</v>
      </c>
      <c r="O10" s="409">
        <v>23.3</v>
      </c>
      <c r="P10" s="417">
        <v>11.4</v>
      </c>
    </row>
    <row r="11" spans="1:17" ht="9.65" customHeight="1">
      <c r="A11" s="150"/>
      <c r="B11" s="141"/>
      <c r="C11" s="399"/>
      <c r="D11" s="399"/>
      <c r="E11" s="399"/>
      <c r="F11" s="400"/>
      <c r="G11" s="411"/>
      <c r="H11" s="400"/>
      <c r="I11" s="411"/>
      <c r="J11" s="419"/>
      <c r="K11" s="411"/>
      <c r="L11" s="419"/>
      <c r="M11" s="411"/>
      <c r="N11" s="419"/>
      <c r="O11" s="411"/>
      <c r="P11" s="419"/>
    </row>
    <row r="12" spans="1:17" ht="15.5">
      <c r="A12" s="150"/>
      <c r="B12" s="192" t="s">
        <v>29</v>
      </c>
      <c r="C12" s="401">
        <v>391.5</v>
      </c>
      <c r="D12" s="401">
        <v>374.8</v>
      </c>
      <c r="E12" s="401">
        <v>886.4</v>
      </c>
      <c r="F12" s="402">
        <v>355.7</v>
      </c>
      <c r="G12" s="412">
        <f>+'9_Dati business_annuali'!D10</f>
        <v>819.4</v>
      </c>
      <c r="H12" s="402">
        <f>+H6+H7+H9+H10</f>
        <v>322.8</v>
      </c>
      <c r="I12" s="412">
        <f>+I6+I7+I9+I10</f>
        <v>960.4</v>
      </c>
      <c r="J12" s="420">
        <f>+J6+J7+J9+J10</f>
        <v>415.20000000000005</v>
      </c>
      <c r="K12" s="412">
        <f>+K6+K7+K9+K10</f>
        <v>967.49999999999989</v>
      </c>
      <c r="L12" s="420">
        <f>+L6+L7+L9+L10</f>
        <v>427</v>
      </c>
      <c r="M12" s="412">
        <v>1033.8</v>
      </c>
      <c r="N12" s="420">
        <f>+N6+N7+N9+N10+N8</f>
        <v>599.9</v>
      </c>
      <c r="O12" s="412">
        <f t="shared" ref="O12:P12" si="0">+O6+O7+O9+O10+O8</f>
        <v>1330.3</v>
      </c>
      <c r="P12" s="420">
        <f t="shared" si="0"/>
        <v>591</v>
      </c>
    </row>
    <row r="13" spans="1:17" ht="14.5">
      <c r="A13" s="150"/>
      <c r="B13" s="141" t="s">
        <v>23</v>
      </c>
      <c r="C13" s="403">
        <v>-36.4</v>
      </c>
      <c r="D13" s="403">
        <v>-36.1</v>
      </c>
      <c r="E13" s="403">
        <v>-79</v>
      </c>
      <c r="F13" s="404">
        <v>-35.299999999999997</v>
      </c>
      <c r="G13" s="413">
        <f>+'9_Dati business_annuali'!D11</f>
        <v>-75.400000000000006</v>
      </c>
      <c r="H13" s="404">
        <v>-33.799999999999997</v>
      </c>
      <c r="I13" s="413">
        <v>-75.599999999999994</v>
      </c>
      <c r="J13" s="421">
        <v>-35.200000000000003</v>
      </c>
      <c r="K13" s="413">
        <v>-76.099999999999994</v>
      </c>
      <c r="L13" s="421">
        <v>-36.1</v>
      </c>
      <c r="M13" s="413">
        <v>-63.8</v>
      </c>
      <c r="N13" s="421">
        <v>-26.8</v>
      </c>
      <c r="O13" s="413">
        <v>-66.8</v>
      </c>
      <c r="P13" s="421">
        <v>-28.6</v>
      </c>
    </row>
    <row r="14" spans="1:17" s="167" customFormat="1" ht="16" thickBot="1">
      <c r="A14" s="193"/>
      <c r="B14" s="194" t="s">
        <v>30</v>
      </c>
      <c r="C14" s="405">
        <v>355.1</v>
      </c>
      <c r="D14" s="405">
        <v>338.6</v>
      </c>
      <c r="E14" s="405">
        <v>807.4</v>
      </c>
      <c r="F14" s="406">
        <v>320.39999999999998</v>
      </c>
      <c r="G14" s="414">
        <f>+'9_Dati business_annuali'!D12</f>
        <v>744</v>
      </c>
      <c r="H14" s="406">
        <v>288.89999999999998</v>
      </c>
      <c r="I14" s="414">
        <v>884.9</v>
      </c>
      <c r="J14" s="422">
        <v>380.00000000000006</v>
      </c>
      <c r="K14" s="414">
        <v>891.39999999999986</v>
      </c>
      <c r="L14" s="422">
        <v>390.8</v>
      </c>
      <c r="M14" s="414">
        <v>970.1</v>
      </c>
      <c r="N14" s="422">
        <v>573.1</v>
      </c>
      <c r="O14" s="414">
        <v>1262.8999999999999</v>
      </c>
      <c r="P14" s="422">
        <v>562.6</v>
      </c>
    </row>
    <row r="15" spans="1:17" ht="15.65" customHeight="1">
      <c r="A15" s="150"/>
      <c r="B15" s="114"/>
      <c r="C15" s="276"/>
      <c r="D15" s="276"/>
      <c r="E15" s="276"/>
      <c r="F15" s="213"/>
      <c r="G15" s="114"/>
      <c r="H15" s="213"/>
      <c r="I15" s="114"/>
      <c r="J15" s="114"/>
      <c r="K15" s="114"/>
      <c r="L15" s="114"/>
    </row>
    <row r="16" spans="1:17" ht="14.5">
      <c r="A16" s="150"/>
      <c r="B16" s="32" t="s">
        <v>152</v>
      </c>
      <c r="C16" s="277"/>
      <c r="D16" s="277"/>
      <c r="E16" s="277"/>
      <c r="F16" s="214"/>
      <c r="G16" s="32"/>
      <c r="H16" s="214"/>
      <c r="I16" s="32"/>
      <c r="J16" s="32"/>
      <c r="Q16" s="140"/>
    </row>
    <row r="17" spans="1:17" ht="14.5">
      <c r="A17" s="150"/>
      <c r="B17" s="132" t="s">
        <v>154</v>
      </c>
      <c r="C17" s="424"/>
      <c r="D17" s="424"/>
      <c r="E17" s="236"/>
      <c r="F17" s="215"/>
      <c r="G17" s="115"/>
      <c r="H17" s="215"/>
      <c r="I17" s="115"/>
      <c r="J17" s="115"/>
      <c r="K17" s="115"/>
      <c r="L17" s="115"/>
      <c r="Q17" s="140"/>
    </row>
    <row r="18" spans="1:17" ht="20.149999999999999" customHeight="1">
      <c r="C18" s="278"/>
      <c r="D18" s="278"/>
      <c r="E18" s="278"/>
      <c r="F18" s="216"/>
      <c r="G18" s="127"/>
      <c r="H18" s="216"/>
      <c r="I18" s="127"/>
      <c r="J18" s="127"/>
      <c r="K18" s="127"/>
      <c r="L18" s="127"/>
      <c r="M18" s="127"/>
      <c r="N18" s="127"/>
      <c r="O18" s="127"/>
      <c r="P18" s="127"/>
    </row>
    <row r="19" spans="1:17" ht="20.149999999999999" customHeight="1">
      <c r="C19" s="279"/>
      <c r="D19" s="279"/>
      <c r="E19" s="279"/>
      <c r="F19" s="216"/>
      <c r="G19" s="127"/>
      <c r="H19" s="216"/>
      <c r="I19" s="127"/>
      <c r="J19" s="127"/>
      <c r="K19" s="127"/>
      <c r="L19" s="127"/>
      <c r="M19" s="127"/>
      <c r="N19" s="127"/>
      <c r="O19" s="127"/>
      <c r="P19" s="127"/>
    </row>
    <row r="20" spans="1:17" ht="20.149999999999999" customHeight="1">
      <c r="C20" s="280"/>
      <c r="D20" s="280"/>
      <c r="E20" s="280"/>
    </row>
    <row r="21" spans="1:17" ht="20.149999999999999" customHeight="1">
      <c r="C21" s="281"/>
      <c r="D21" s="281"/>
      <c r="E21" s="281"/>
    </row>
    <row r="22" spans="1:17" ht="20.149999999999999" customHeight="1">
      <c r="C22" s="281"/>
      <c r="D22" s="281"/>
      <c r="E22" s="281"/>
    </row>
    <row r="23" spans="1:17" ht="20.149999999999999" customHeight="1">
      <c r="C23" s="281"/>
      <c r="D23" s="281"/>
      <c r="E23" s="281"/>
    </row>
    <row r="24" spans="1:17" ht="20.149999999999999" customHeight="1">
      <c r="C24" s="281"/>
      <c r="D24" s="281"/>
      <c r="E24" s="281"/>
    </row>
    <row r="25" spans="1:17" ht="20.149999999999999" customHeight="1">
      <c r="C25" s="281"/>
      <c r="D25" s="281"/>
      <c r="E25" s="281"/>
    </row>
    <row r="26" spans="1:17" ht="20.149999999999999" customHeight="1">
      <c r="C26" s="282"/>
      <c r="D26" s="282"/>
      <c r="E26" s="282"/>
    </row>
    <row r="27" spans="1:17" ht="20.149999999999999" customHeight="1">
      <c r="C27" s="283"/>
      <c r="D27" s="283"/>
      <c r="E27" s="283"/>
    </row>
    <row r="28" spans="1:17" ht="20.149999999999999" customHeight="1">
      <c r="C28" s="284"/>
      <c r="D28" s="284"/>
      <c r="E28" s="284"/>
    </row>
  </sheetData>
  <sheetProtection selectLockedCells="1" selectUnlockedCells="1"/>
  <phoneticPr fontId="3" type="noConversion"/>
  <pageMargins left="0.59055118110236227" right="0.59055118110236227" top="0.74803149606299213" bottom="0.74803149606299213" header="0.51181102362204722" footer="0.51181102362204722"/>
  <pageSetup paperSize="9" scale="101" fitToHeight="0" orientation="landscape" useFirstPageNumber="1" r:id="rId1"/>
  <headerFooter alignWithMargins="0"/>
  <customProperties>
    <customPr name="_pios_id" r:id="rId2"/>
    <customPr name="EpmWorksheetKeyString_GUID" r:id="rId3"/>
  </customProperties>
  <ignoredErrors>
    <ignoredError sqref="I5 G5 O5 K5:L5 E5" numberStoredAsText="1"/>
    <ignoredError sqref="G9:G14 G6:G7" unlockedFormula="1"/>
  </ignoredErrors>
  <webPublishItems count="2">
    <webPublishItem id="22498" divId="Dati_finanziari_FY15_22498" sourceType="range" sourceRef="B2:L17" destinationFile="D:\Documents and Settings\Mondadori\Desktop\dati finanziari FY15\dati_busi_prog_ita.htm"/>
    <webPublishItem id="30430" divId="Copia_Dati_finanziari_FY14_ita_def_30430" sourceType="range" sourceRef="B3:L17" destinationFile="D:\Documents and Settings\Mondadori\Desktop\dati finanziari FY2014\dati_busi_prog_it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showGridLines="0" tabSelected="1" zoomScaleNormal="100" workbookViewId="0">
      <selection activeCell="I28" sqref="I28"/>
    </sheetView>
  </sheetViews>
  <sheetFormatPr defaultColWidth="10.08203125" defaultRowHeight="20.149999999999999" customHeight="1"/>
  <cols>
    <col min="1" max="1" width="10.08203125" style="2"/>
    <col min="2" max="2" width="45.5" style="2" customWidth="1"/>
    <col min="3" max="3" width="7.58203125" style="2" customWidth="1"/>
    <col min="4" max="4" width="8.58203125" style="2" bestFit="1" customWidth="1"/>
    <col min="5" max="5" width="7.58203125" style="2" customWidth="1"/>
    <col min="6" max="6" width="8.58203125" style="2" bestFit="1" customWidth="1"/>
    <col min="7" max="8" width="7.58203125" style="2" customWidth="1"/>
    <col min="9" max="23" width="7.58203125" style="31" customWidth="1"/>
    <col min="24" max="31" width="7.58203125" style="2" customWidth="1"/>
    <col min="32" max="16384" width="10.08203125" style="2"/>
  </cols>
  <sheetData>
    <row r="1" spans="1:32" ht="29.15" customHeight="1" thickBot="1">
      <c r="A1" s="18"/>
      <c r="B1" s="19" t="s">
        <v>0</v>
      </c>
      <c r="C1" s="245"/>
      <c r="D1" s="245"/>
      <c r="E1" s="245"/>
      <c r="F1" s="245"/>
      <c r="G1" s="245"/>
      <c r="H1" s="245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32" ht="44" thickBot="1">
      <c r="A2" s="18"/>
      <c r="B2" s="20"/>
      <c r="C2" s="425" t="s">
        <v>167</v>
      </c>
      <c r="D2" s="425" t="s">
        <v>168</v>
      </c>
      <c r="E2" s="425" t="s">
        <v>163</v>
      </c>
      <c r="F2" s="425" t="s">
        <v>164</v>
      </c>
      <c r="G2" s="288" t="s">
        <v>160</v>
      </c>
      <c r="H2" s="289" t="s">
        <v>161</v>
      </c>
      <c r="I2" s="289" t="s">
        <v>157</v>
      </c>
      <c r="J2" s="289" t="s">
        <v>155</v>
      </c>
      <c r="K2" s="290" t="s">
        <v>153</v>
      </c>
      <c r="L2" s="298" t="s">
        <v>107</v>
      </c>
      <c r="M2" s="299" t="s">
        <v>104</v>
      </c>
      <c r="N2" s="299" t="s">
        <v>103</v>
      </c>
      <c r="O2" s="290" t="s">
        <v>101</v>
      </c>
      <c r="P2" s="298" t="s">
        <v>105</v>
      </c>
      <c r="Q2" s="299" t="s">
        <v>93</v>
      </c>
      <c r="R2" s="299" t="s">
        <v>91</v>
      </c>
      <c r="S2" s="290" t="s">
        <v>106</v>
      </c>
      <c r="T2" s="298" t="s">
        <v>81</v>
      </c>
      <c r="U2" s="299" t="s">
        <v>83</v>
      </c>
      <c r="V2" s="299" t="s">
        <v>92</v>
      </c>
      <c r="W2" s="290" t="s">
        <v>82</v>
      </c>
      <c r="X2" s="298">
        <v>2017</v>
      </c>
      <c r="Y2" s="299" t="s">
        <v>127</v>
      </c>
      <c r="Z2" s="299" t="s">
        <v>121</v>
      </c>
      <c r="AA2" s="290" t="s">
        <v>122</v>
      </c>
      <c r="AB2" s="298">
        <v>2016</v>
      </c>
      <c r="AC2" s="299" t="s">
        <v>123</v>
      </c>
      <c r="AD2" s="299" t="s">
        <v>124</v>
      </c>
      <c r="AE2" s="290" t="s">
        <v>125</v>
      </c>
    </row>
    <row r="3" spans="1:32" ht="15.5">
      <c r="A3" s="21"/>
      <c r="B3" s="464" t="s">
        <v>176</v>
      </c>
      <c r="C3" s="23"/>
      <c r="D3" s="23"/>
      <c r="E3" s="23"/>
      <c r="F3" s="23"/>
      <c r="G3" s="291"/>
      <c r="H3" s="23"/>
      <c r="I3" s="217"/>
      <c r="J3" s="217"/>
      <c r="K3" s="292"/>
      <c r="L3" s="291"/>
      <c r="M3" s="23"/>
      <c r="N3" s="23"/>
      <c r="O3" s="292"/>
      <c r="P3" s="291"/>
      <c r="Q3" s="23"/>
      <c r="R3" s="23"/>
      <c r="S3" s="292"/>
      <c r="T3" s="291"/>
      <c r="U3" s="23"/>
      <c r="V3" s="23"/>
      <c r="W3" s="292"/>
      <c r="X3" s="291"/>
      <c r="Y3" s="23"/>
      <c r="Z3" s="23"/>
      <c r="AA3" s="292"/>
      <c r="AB3" s="291"/>
      <c r="AC3" s="23"/>
      <c r="AD3" s="23"/>
      <c r="AE3" s="292"/>
    </row>
    <row r="4" spans="1:32" ht="15" thickBot="1">
      <c r="A4" s="18"/>
      <c r="B4" s="145" t="s">
        <v>148</v>
      </c>
      <c r="C4" s="24">
        <f>+'6_Conto economico_progressivi'!C2</f>
        <v>355.1</v>
      </c>
      <c r="D4" s="24">
        <f>+'6_Conto economico_progressivi'!D2</f>
        <v>338.6</v>
      </c>
      <c r="E4" s="24">
        <f>+'6_Conto economico_progressivi'!E2</f>
        <v>153.1</v>
      </c>
      <c r="F4" s="24">
        <f>+'6_Conto economico_progressivi'!F2</f>
        <v>149.1</v>
      </c>
      <c r="G4" s="293"/>
      <c r="H4" s="24">
        <f>+'6_Conto economico_progressivi'!G2</f>
        <v>807.3</v>
      </c>
      <c r="I4" s="24">
        <f>+'6_Conto economico_progressivi'!H2</f>
        <v>588.9</v>
      </c>
      <c r="J4" s="24">
        <f>+'6_Conto economico_progressivi'!I2</f>
        <v>320.39999999999998</v>
      </c>
      <c r="K4" s="294">
        <f>+'6_Conto economico_progressivi'!J2</f>
        <v>144.80000000000001</v>
      </c>
      <c r="L4" s="293">
        <f>+'6_Conto economico_progressivi'!K2</f>
        <v>744</v>
      </c>
      <c r="M4" s="24">
        <f>+'6_Conto economico_progressivi'!L2</f>
        <v>541.9</v>
      </c>
      <c r="N4" s="24">
        <f>+'6_Conto economico_progressivi'!M2</f>
        <v>288.89999999999998</v>
      </c>
      <c r="O4" s="294">
        <f>+'6_Conto economico_progressivi'!N2</f>
        <v>135.30000000000001</v>
      </c>
      <c r="P4" s="293">
        <f>+'6_Conto economico_progressivi'!O2</f>
        <v>884.9</v>
      </c>
      <c r="Q4" s="24">
        <f>+'6_Conto economico_progressivi'!P2</f>
        <v>658.9</v>
      </c>
      <c r="R4" s="24">
        <f>+'6_Conto economico_progressivi'!Q2</f>
        <v>380</v>
      </c>
      <c r="S4" s="294">
        <f>+'6_Conto economico_progressivi'!R2</f>
        <v>166.8</v>
      </c>
      <c r="T4" s="293">
        <f>+'6_Conto economico_progressivi'!S2</f>
        <v>891.4</v>
      </c>
      <c r="U4" s="24">
        <f>+'6_Conto economico_progressivi'!T2</f>
        <v>658.5</v>
      </c>
      <c r="V4" s="24">
        <f>+'6_Conto economico_progressivi'!U2</f>
        <v>390.8</v>
      </c>
      <c r="W4" s="294">
        <f>+'6_Conto economico_progressivi'!V2</f>
        <v>177.7</v>
      </c>
      <c r="X4" s="293" t="str">
        <f>+'6_Conto economico_progressivi'!W2</f>
        <v>970,1</v>
      </c>
      <c r="Y4" s="24">
        <f>+'6_Conto economico_progressivi'!X2</f>
        <v>707.1</v>
      </c>
      <c r="Z4" s="24">
        <f>+'6_Conto economico_progressivi'!Y2</f>
        <v>573.1</v>
      </c>
      <c r="AA4" s="294">
        <f>+'6_Conto economico_progressivi'!Z2</f>
        <v>271.60000000000002</v>
      </c>
      <c r="AB4" s="293">
        <f>+'6_Conto economico_progressivi'!AA2</f>
        <v>1263.3</v>
      </c>
      <c r="AC4" s="24">
        <f>+'6_Conto economico_progressivi'!AB2</f>
        <v>935.3</v>
      </c>
      <c r="AD4" s="24">
        <f>+'6_Conto economico_progressivi'!AC2</f>
        <v>562.6</v>
      </c>
      <c r="AE4" s="294">
        <f>+'6_Conto economico_progressivi'!AD2</f>
        <v>254.8</v>
      </c>
      <c r="AF4" s="63"/>
    </row>
    <row r="5" spans="1:32" ht="15" thickBot="1">
      <c r="A5" s="18"/>
      <c r="B5" s="25" t="s">
        <v>2</v>
      </c>
      <c r="C5" s="24">
        <f>+'6_Conto economico_progressivi'!C11</f>
        <v>26.8</v>
      </c>
      <c r="D5" s="24">
        <f>+'6_Conto economico_progressivi'!D11</f>
        <v>27.6</v>
      </c>
      <c r="E5" s="24">
        <f>+'6_Conto economico_progressivi'!E11</f>
        <v>-0.7</v>
      </c>
      <c r="F5" s="24">
        <f>+'6_Conto economico_progressivi'!F11</f>
        <v>2.8</v>
      </c>
      <c r="G5" s="293"/>
      <c r="H5" s="24">
        <f>+'6_Conto economico_progressivi'!G11</f>
        <v>91.1</v>
      </c>
      <c r="I5" s="24">
        <f>+'6_Conto economico_progressivi'!H11</f>
        <v>80.459999999999951</v>
      </c>
      <c r="J5" s="24">
        <f>+'6_Conto economico_progressivi'!I11</f>
        <v>19</v>
      </c>
      <c r="K5" s="294">
        <f>+'6_Conto economico_progressivi'!J11</f>
        <v>0.2</v>
      </c>
      <c r="L5" s="293">
        <f>+'6_Conto economico_progressivi'!K11</f>
        <v>84.600000000000023</v>
      </c>
      <c r="M5" s="24">
        <f>+'6_Conto economico_progressivi'!L11</f>
        <v>65.099999999999937</v>
      </c>
      <c r="N5" s="24">
        <f>+'6_Conto economico_progressivi'!M11</f>
        <v>8.4</v>
      </c>
      <c r="O5" s="294">
        <f>+'6_Conto economico_progressivi'!N11</f>
        <v>-4.2</v>
      </c>
      <c r="P5" s="293">
        <f>+'6_Conto economico_progressivi'!O11</f>
        <v>102.91999999999999</v>
      </c>
      <c r="Q5" s="24">
        <f>+'6_Conto economico_progressivi'!P11</f>
        <v>78.400000000000006</v>
      </c>
      <c r="R5" s="24">
        <f>+'6_Conto economico_progressivi'!Q11</f>
        <v>20.599999999999998</v>
      </c>
      <c r="S5" s="294">
        <f>+'6_Conto economico_progressivi'!R11</f>
        <v>1.1000000000000001</v>
      </c>
      <c r="T5" s="293">
        <f>+'6_Conto economico_progressivi'!S11</f>
        <v>77.499999999999872</v>
      </c>
      <c r="U5" s="24">
        <f>+'6_Conto economico_progressivi'!T11</f>
        <v>64.800000000000011</v>
      </c>
      <c r="V5" s="24">
        <f>+'6_Conto economico_progressivi'!U11</f>
        <v>11.4</v>
      </c>
      <c r="W5" s="294">
        <f>+'6_Conto economico_progressivi'!V11</f>
        <v>-2.4</v>
      </c>
      <c r="X5" s="293">
        <f>+'6_Conto economico_progressivi'!W11</f>
        <v>86.70000000000006</v>
      </c>
      <c r="Y5" s="24">
        <f>+'6_Conto economico_progressivi'!X11</f>
        <v>63.200000000000038</v>
      </c>
      <c r="Z5" s="24">
        <f>+'6_Conto economico_progressivi'!Y11</f>
        <v>27.6</v>
      </c>
      <c r="AA5" s="294">
        <f>+'6_Conto economico_progressivi'!Z11</f>
        <v>2.3000000000000242</v>
      </c>
      <c r="AB5" s="293">
        <f>+'6_Conto economico_progressivi'!AA11</f>
        <v>94</v>
      </c>
      <c r="AC5" s="24">
        <f>+'6_Conto economico_progressivi'!AB11</f>
        <v>70.3</v>
      </c>
      <c r="AD5" s="24">
        <f>+'6_Conto economico_progressivi'!AC11</f>
        <v>22.5</v>
      </c>
      <c r="AE5" s="294">
        <f>+'6_Conto economico_progressivi'!AD11</f>
        <v>8.5</v>
      </c>
    </row>
    <row r="6" spans="1:32" ht="15" thickBot="1">
      <c r="A6" s="18"/>
      <c r="B6" s="25" t="s">
        <v>16</v>
      </c>
      <c r="C6" s="26">
        <f>+'6_Conto economico_progressivi'!C14</f>
        <v>3.2</v>
      </c>
      <c r="D6" s="26">
        <f>+'6_Conto economico_progressivi'!D14</f>
        <v>8.5</v>
      </c>
      <c r="E6" s="26">
        <f>+'6_Conto economico_progressivi'!E14</f>
        <v>-12.2</v>
      </c>
      <c r="F6" s="26">
        <f>+'6_Conto economico_progressivi'!F14</f>
        <v>-6.6</v>
      </c>
      <c r="G6" s="295"/>
      <c r="H6" s="26">
        <f>+'6_Conto economico_progressivi'!G14</f>
        <v>45.199999999999996</v>
      </c>
      <c r="I6" s="26">
        <f>+'6_Conto economico_progressivi'!H14</f>
        <v>51.959999999999951</v>
      </c>
      <c r="J6" s="26">
        <f>+'6_Conto economico_progressivi'!I14</f>
        <v>0.2</v>
      </c>
      <c r="K6" s="296">
        <f>+'6_Conto economico_progressivi'!J14</f>
        <v>-9</v>
      </c>
      <c r="L6" s="295">
        <f>+'6_Conto economico_progressivi'!K14</f>
        <v>14.800000000000017</v>
      </c>
      <c r="M6" s="26">
        <f>+'6_Conto economico_progressivi'!L14</f>
        <v>28.899999999999938</v>
      </c>
      <c r="N6" s="26">
        <f>+'6_Conto economico_progressivi'!M14</f>
        <v>-17.2</v>
      </c>
      <c r="O6" s="296">
        <f>+'6_Conto economico_progressivi'!N14</f>
        <v>-14</v>
      </c>
      <c r="P6" s="300">
        <f>+'6_Conto economico_progressivi'!O14</f>
        <v>62.319999999999986</v>
      </c>
      <c r="Q6" s="27">
        <f>+'6_Conto economico_progressivi'!P14</f>
        <v>50.2</v>
      </c>
      <c r="R6" s="27">
        <f>+'6_Conto economico_progressivi'!Q14</f>
        <v>2.0999999999999979</v>
      </c>
      <c r="S6" s="294">
        <f>+'6_Conto economico_progressivi'!R14</f>
        <v>-7.2</v>
      </c>
      <c r="T6" s="293">
        <f>+'6_Conto economico_progressivi'!S14</f>
        <v>51.2</v>
      </c>
      <c r="U6" s="24">
        <f>+'6_Conto economico_progressivi'!T14</f>
        <v>38.600000000000009</v>
      </c>
      <c r="V6" s="24">
        <f>+'6_Conto economico_progressivi'!U14</f>
        <v>-5.9</v>
      </c>
      <c r="W6" s="294">
        <f>+'6_Conto economico_progressivi'!V14</f>
        <v>-10.9</v>
      </c>
      <c r="X6" s="293">
        <f>+'6_Conto economico_progressivi'!W14</f>
        <v>60.400000000000063</v>
      </c>
      <c r="Y6" s="24">
        <f>+'6_Conto economico_progressivi'!X14</f>
        <v>47.80000000000004</v>
      </c>
      <c r="Z6" s="24">
        <f>+'6_Conto economico_progressivi'!Y14</f>
        <v>11.5</v>
      </c>
      <c r="AA6" s="294">
        <f>+'6_Conto economico_progressivi'!Z14</f>
        <v>-5.6</v>
      </c>
      <c r="AB6" s="293">
        <f>+'6_Conto economico_progressivi'!AA14</f>
        <v>60</v>
      </c>
      <c r="AC6" s="24">
        <f>+'6_Conto economico_progressivi'!AB14</f>
        <v>48</v>
      </c>
      <c r="AD6" s="24">
        <f>+'6_Conto economico_progressivi'!AC14</f>
        <v>8.5</v>
      </c>
      <c r="AE6" s="294">
        <f>+'6_Conto economico_progressivi'!AD14</f>
        <v>3.1</v>
      </c>
    </row>
    <row r="7" spans="1:32" ht="26.5" thickBot="1">
      <c r="A7" s="18"/>
      <c r="B7" s="25" t="s">
        <v>80</v>
      </c>
      <c r="C7" s="24">
        <f>+'6_Conto economico_progressivi'!C20</f>
        <v>2.2000000000000002</v>
      </c>
      <c r="D7" s="24">
        <f>+'6_Conto economico_progressivi'!D20</f>
        <v>6.2</v>
      </c>
      <c r="E7" s="24">
        <f>+'6_Conto economico_progressivi'!E20</f>
        <v>-11.4</v>
      </c>
      <c r="F7" s="24">
        <f>+'6_Conto economico_progressivi'!F20</f>
        <v>-7.1</v>
      </c>
      <c r="G7" s="293"/>
      <c r="H7" s="24">
        <f>+'6_Conto economico_progressivi'!G20</f>
        <v>44.199999999999996</v>
      </c>
      <c r="I7" s="24">
        <f>+'6_Conto economico_progressivi'!H20</f>
        <v>49.359999999999957</v>
      </c>
      <c r="J7" s="24">
        <f>+'6_Conto economico_progressivi'!I20</f>
        <v>4.4000000000000004</v>
      </c>
      <c r="K7" s="294">
        <f>+'6_Conto economico_progressivi'!J20</f>
        <v>-10.199999999999999</v>
      </c>
      <c r="L7" s="293">
        <f>+'6_Conto economico_progressivi'!K20</f>
        <v>4.5000000000000178</v>
      </c>
      <c r="M7" s="24">
        <f>+'6_Conto economico_progressivi'!L20</f>
        <v>17.999999999999936</v>
      </c>
      <c r="N7" s="24">
        <f>+'6_Conto economico_progressivi'!M20</f>
        <v>-25</v>
      </c>
      <c r="O7" s="294">
        <f>+'6_Conto economico_progressivi'!N20</f>
        <v>-19.100000000000001</v>
      </c>
      <c r="P7" s="293">
        <f>+'6_Conto economico_progressivi'!O20</f>
        <v>32.019999999999982</v>
      </c>
      <c r="Q7" s="24">
        <f>+'6_Conto economico_progressivi'!P20</f>
        <v>25.4</v>
      </c>
      <c r="R7" s="24">
        <f>+'6_Conto economico_progressivi'!Q20</f>
        <v>-4.6000000000000023</v>
      </c>
      <c r="S7" s="294">
        <f>+'6_Conto economico_progressivi'!R20</f>
        <v>-7.9</v>
      </c>
      <c r="T7" s="293">
        <f>+'6_Conto economico_progressivi'!S20</f>
        <v>20.300000000000004</v>
      </c>
      <c r="U7" s="24">
        <f>+'6_Conto economico_progressivi'!T20</f>
        <v>15.8</v>
      </c>
      <c r="V7" s="24">
        <f>+'6_Conto economico_progressivi'!U20</f>
        <v>-13.600000000000001</v>
      </c>
      <c r="W7" s="294">
        <f>+'6_Conto economico_progressivi'!V20</f>
        <v>-12.700000000000001</v>
      </c>
      <c r="X7" s="293">
        <f>+'6_Conto economico_progressivi'!W20</f>
        <v>27.2</v>
      </c>
      <c r="Y7" s="24">
        <f>+'6_Conto economico_progressivi'!X20</f>
        <v>25.499999999999996</v>
      </c>
      <c r="Z7" s="24">
        <f>+'6_Conto economico_progressivi'!Y20</f>
        <v>5.6999999999999993</v>
      </c>
      <c r="AA7" s="294">
        <f>+'6_Conto economico_progressivi'!Z20</f>
        <v>-0.69999999999999973</v>
      </c>
      <c r="AB7" s="293">
        <f>+'6_Conto economico_progressivi'!AA20</f>
        <v>24.299999999999997</v>
      </c>
      <c r="AC7" s="24">
        <f>+'6_Conto economico_progressivi'!AB20</f>
        <v>44.5</v>
      </c>
      <c r="AD7" s="24">
        <f>+'6_Conto economico_progressivi'!AC20</f>
        <v>-2.5</v>
      </c>
      <c r="AE7" s="294">
        <f>+'6_Conto economico_progressivi'!AD20</f>
        <v>-1.4</v>
      </c>
    </row>
    <row r="8" spans="1:32" ht="15" thickBot="1">
      <c r="A8" s="18"/>
      <c r="B8" s="25" t="s">
        <v>3</v>
      </c>
      <c r="C8" s="24">
        <f>+'6_Conto economico_progressivi'!C23</f>
        <v>2.8</v>
      </c>
      <c r="D8" s="24">
        <f>+'6_Conto economico_progressivi'!D23</f>
        <v>6.7</v>
      </c>
      <c r="E8" s="24">
        <f>+'6_Conto economico_progressivi'!E23</f>
        <v>-11.4</v>
      </c>
      <c r="F8" s="24">
        <f>+'6_Conto economico_progressivi'!F23</f>
        <v>-7.1</v>
      </c>
      <c r="G8" s="293"/>
      <c r="H8" s="24">
        <f>+'6_Conto economico_progressivi'!G23</f>
        <v>44.199999999999996</v>
      </c>
      <c r="I8" s="24">
        <f>+'6_Conto economico_progressivi'!H23</f>
        <v>49.359999999999957</v>
      </c>
      <c r="J8" s="24">
        <f>+'6_Conto economico_progressivi'!I23</f>
        <v>4.4000000000000004</v>
      </c>
      <c r="K8" s="294">
        <f>+'6_Conto economico_progressivi'!J23</f>
        <v>-10.199999999999999</v>
      </c>
      <c r="L8" s="293">
        <f>+'6_Conto economico_progressivi'!K23</f>
        <v>4.5000000000000178</v>
      </c>
      <c r="M8" s="24">
        <f>+'6_Conto economico_progressivi'!L23</f>
        <v>17.999999999999936</v>
      </c>
      <c r="N8" s="24">
        <f>+'6_Conto economico_progressivi'!M23</f>
        <v>-25</v>
      </c>
      <c r="O8" s="294">
        <f>+'6_Conto economico_progressivi'!N23</f>
        <v>-19.100000000000001</v>
      </c>
      <c r="P8" s="293">
        <f>+'6_Conto economico_progressivi'!O23</f>
        <v>28.219999999999981</v>
      </c>
      <c r="Q8" s="24">
        <f>+'6_Conto economico_progressivi'!P23</f>
        <v>23.099999999999998</v>
      </c>
      <c r="R8" s="24">
        <f>+'6_Conto economico_progressivi'!Q23</f>
        <v>-1.9000000000000024</v>
      </c>
      <c r="S8" s="294">
        <f>+'6_Conto economico_progressivi'!R23</f>
        <v>-3.5</v>
      </c>
      <c r="T8" s="293">
        <f>+'6_Conto economico_progressivi'!S23</f>
        <v>-177.1</v>
      </c>
      <c r="U8" s="24">
        <f>+'6_Conto economico_progressivi'!T23</f>
        <v>-181.49999999999997</v>
      </c>
      <c r="V8" s="24">
        <f>+'6_Conto economico_progressivi'!U23</f>
        <v>-12.500000000000002</v>
      </c>
      <c r="W8" s="294">
        <f>+'6_Conto economico_progressivi'!V23</f>
        <v>-13.6</v>
      </c>
      <c r="X8" s="293">
        <f>+'6_Conto economico_progressivi'!W23</f>
        <v>30.4</v>
      </c>
      <c r="Y8" s="24">
        <f>+'6_Conto economico_progressivi'!X23</f>
        <v>31.2</v>
      </c>
      <c r="Z8" s="24">
        <f>+'6_Conto economico_progressivi'!Y23</f>
        <v>4.3999999999999995</v>
      </c>
      <c r="AA8" s="294">
        <f>+'6_Conto economico_progressivi'!Z23</f>
        <v>-1.2999999999999998</v>
      </c>
      <c r="AB8" s="293">
        <f>+'6_Conto economico_progressivi'!AA23</f>
        <v>22.5</v>
      </c>
      <c r="AC8" s="24">
        <f>+'6_Conto economico_progressivi'!AB23</f>
        <v>43.300000000000004</v>
      </c>
      <c r="AD8" s="24">
        <f>+'6_Conto economico_progressivi'!AC23</f>
        <v>-3.7</v>
      </c>
      <c r="AE8" s="294">
        <f>+'6_Conto economico_progressivi'!AD23</f>
        <v>-1.7999999999999998</v>
      </c>
    </row>
    <row r="9" spans="1:32" ht="14.5">
      <c r="A9" s="18"/>
      <c r="B9" s="28"/>
      <c r="C9" s="217"/>
      <c r="D9" s="217"/>
      <c r="E9" s="217"/>
      <c r="F9" s="217"/>
      <c r="G9" s="297"/>
      <c r="H9" s="217"/>
      <c r="I9" s="217"/>
      <c r="J9" s="23"/>
      <c r="K9" s="292"/>
      <c r="L9" s="291"/>
      <c r="M9" s="23"/>
      <c r="N9" s="23"/>
      <c r="O9" s="292"/>
      <c r="P9" s="291"/>
      <c r="Q9" s="23"/>
      <c r="R9" s="23"/>
      <c r="S9" s="292"/>
      <c r="T9" s="291"/>
      <c r="U9" s="23"/>
      <c r="V9" s="23"/>
      <c r="W9" s="292"/>
      <c r="X9" s="291"/>
      <c r="Y9" s="23"/>
      <c r="Z9" s="23"/>
      <c r="AA9" s="292"/>
      <c r="AB9" s="291"/>
      <c r="AC9" s="23"/>
      <c r="AD9" s="23"/>
      <c r="AE9" s="292"/>
    </row>
    <row r="10" spans="1:32" ht="15.5">
      <c r="A10" s="18"/>
      <c r="B10" s="465" t="s">
        <v>4</v>
      </c>
      <c r="C10" s="217"/>
      <c r="D10" s="217"/>
      <c r="E10" s="217"/>
      <c r="F10" s="217"/>
      <c r="G10" s="297"/>
      <c r="H10" s="217"/>
      <c r="I10" s="217"/>
      <c r="J10" s="23"/>
      <c r="K10" s="292"/>
      <c r="L10" s="291"/>
      <c r="M10" s="23"/>
      <c r="N10" s="23"/>
      <c r="O10" s="292"/>
      <c r="P10" s="291"/>
      <c r="Q10" s="23"/>
      <c r="R10" s="23"/>
      <c r="S10" s="292"/>
      <c r="T10" s="291"/>
      <c r="U10" s="23"/>
      <c r="V10" s="23"/>
      <c r="W10" s="292"/>
      <c r="X10" s="291"/>
      <c r="Y10" s="23"/>
      <c r="Z10" s="23"/>
      <c r="AA10" s="292"/>
      <c r="AB10" s="291"/>
      <c r="AC10" s="23"/>
      <c r="AD10" s="23"/>
      <c r="AE10" s="292"/>
    </row>
    <row r="11" spans="1:32" s="31" customFormat="1" ht="26.5" thickBot="1">
      <c r="A11" s="29"/>
      <c r="B11" s="30" t="s">
        <v>26</v>
      </c>
      <c r="C11" s="24">
        <f>+'4_Stato patrimoniale_progressiv'!C10</f>
        <v>98.6</v>
      </c>
      <c r="D11" s="24">
        <f>+'4_Stato patrimoniale_progressiv'!D10</f>
        <v>102.4</v>
      </c>
      <c r="E11" s="24">
        <f>+'4_Stato patrimoniale_progressiv'!E10</f>
        <v>47.400000000000013</v>
      </c>
      <c r="F11" s="24">
        <f>+'4_Stato patrimoniale_progressiv'!F10</f>
        <v>63.499999999999986</v>
      </c>
      <c r="G11" s="293">
        <f>+'4_Stato patrimoniale_progressiv'!G10</f>
        <v>20.5</v>
      </c>
      <c r="H11" s="24">
        <f>+'4_Stato patrimoniale_progressiv'!H10</f>
        <v>46</v>
      </c>
      <c r="I11" s="24">
        <f>+'4_Stato patrimoniale_progressiv'!I10</f>
        <v>103.79999999999997</v>
      </c>
      <c r="J11" s="24">
        <f>+'4_Stato patrimoniale_progressiv'!J10</f>
        <v>96.9</v>
      </c>
      <c r="K11" s="294">
        <f>+'4_Stato patrimoniale_progressiv'!K10</f>
        <v>56.700000000000038</v>
      </c>
      <c r="L11" s="293">
        <f>+'4_Stato patrimoniale_progressiv'!L10</f>
        <v>44.9</v>
      </c>
      <c r="M11" s="24">
        <f>+'4_Stato patrimoniale_progressiv'!M10</f>
        <v>106.49999999999999</v>
      </c>
      <c r="N11" s="24">
        <f>+'4_Stato patrimoniale_progressiv'!N10</f>
        <v>102.8</v>
      </c>
      <c r="O11" s="294">
        <f>+'4_Stato patrimoniale_progressiv'!O10</f>
        <v>67.300000000000011</v>
      </c>
      <c r="P11" s="293">
        <f>+'4_Stato patrimoniale_progressiv'!P10</f>
        <v>49.4</v>
      </c>
      <c r="Q11" s="24">
        <f>+'4_Stato patrimoniale_progressiv'!Q10</f>
        <v>100.80000000000003</v>
      </c>
      <c r="R11" s="24">
        <f>+'4_Stato patrimoniale_progressiv'!R10</f>
        <v>190.9</v>
      </c>
      <c r="S11" s="294">
        <f>+'4_Stato patrimoniale_progressiv'!S10</f>
        <v>70.700000000000017</v>
      </c>
      <c r="T11" s="293">
        <f>+'4_Stato patrimoniale_progressiv'!T10</f>
        <v>51.299999999999969</v>
      </c>
      <c r="U11" s="24">
        <f>+'4_Stato patrimoniale_progressiv'!U10</f>
        <v>103.29999999999995</v>
      </c>
      <c r="V11" s="24">
        <f>+'4_Stato patrimoniale_progressiv'!V10</f>
        <v>95.90000000000002</v>
      </c>
      <c r="W11" s="294">
        <f>+'4_Stato patrimoniale_progressiv'!W10</f>
        <v>67.700000000000017</v>
      </c>
      <c r="X11" s="293">
        <f>+'4_Stato patrimoniale_progressiv'!X10</f>
        <v>53.299999999999976</v>
      </c>
      <c r="Y11" s="24">
        <f>+'4_Stato patrimoniale_progressiv'!Y10</f>
        <v>112.29999999999993</v>
      </c>
      <c r="Z11" s="24">
        <f>+'4_Stato patrimoniale_progressiv'!Z10</f>
        <v>45.700000000000031</v>
      </c>
      <c r="AA11" s="294">
        <f>+'4_Stato patrimoniale_progressiv'!AA10</f>
        <v>23.899999999999988</v>
      </c>
      <c r="AB11" s="293">
        <f>+'4_Stato patrimoniale_progressiv'!AB10</f>
        <v>12.500000000000023</v>
      </c>
      <c r="AC11" s="24">
        <f>+'4_Stato patrimoniale_progressiv'!AC10</f>
        <v>74.900000000000034</v>
      </c>
      <c r="AD11" s="24">
        <f>+'4_Stato patrimoniale_progressiv'!AD10</f>
        <v>80.5</v>
      </c>
      <c r="AE11" s="294">
        <f>+'4_Stato patrimoniale_progressiv'!AE10</f>
        <v>-10</v>
      </c>
    </row>
    <row r="12" spans="1:32" ht="15" thickBot="1">
      <c r="A12" s="18"/>
      <c r="B12" s="25" t="s">
        <v>165</v>
      </c>
      <c r="C12" s="24">
        <f>+'4_Stato patrimoniale_progressiv'!C18</f>
        <v>494.7</v>
      </c>
      <c r="D12" s="24">
        <f>+'4_Stato patrimoniale_progressiv'!D18</f>
        <v>339.3</v>
      </c>
      <c r="E12" s="24">
        <f>+'4_Stato patrimoniale_progressiv'!E18</f>
        <v>429.00000000000006</v>
      </c>
      <c r="F12" s="24">
        <f>+'4_Stato patrimoniale_progressiv'!F18</f>
        <v>285.8</v>
      </c>
      <c r="G12" s="293">
        <f>+'4_Stato patrimoniale_progressiv'!G18</f>
        <v>398.7</v>
      </c>
      <c r="H12" s="24">
        <f>+'4_Stato patrimoniale_progressiv'!H18</f>
        <v>264.3</v>
      </c>
      <c r="I12" s="24">
        <f>+'4_Stato patrimoniale_progressiv'!I18</f>
        <v>334.69999999999993</v>
      </c>
      <c r="J12" s="24">
        <f>+'4_Stato patrimoniale_progressiv'!J18</f>
        <v>333.1</v>
      </c>
      <c r="K12" s="294">
        <f>+'4_Stato patrimoniale_progressiv'!K18</f>
        <v>295.90000000000003</v>
      </c>
      <c r="L12" s="293">
        <f>+'4_Stato patrimoniale_progressiv'!L18</f>
        <v>270</v>
      </c>
      <c r="M12" s="24">
        <f>+'4_Stato patrimoniale_progressiv'!M18</f>
        <v>357.82</v>
      </c>
      <c r="N12" s="24">
        <f>+'4_Stato patrimoniale_progressiv'!N18</f>
        <v>364.5</v>
      </c>
      <c r="O12" s="294">
        <f>+'4_Stato patrimoniale_progressiv'!O18</f>
        <v>345.9</v>
      </c>
      <c r="P12" s="293">
        <f>+'4_Stato patrimoniale_progressiv'!P18</f>
        <v>321.3</v>
      </c>
      <c r="Q12" s="24">
        <f>+'4_Stato patrimoniale_progressiv'!Q18</f>
        <v>375.5</v>
      </c>
      <c r="R12" s="24">
        <f>+'4_Stato patrimoniale_progressiv'!R18</f>
        <v>476.8</v>
      </c>
      <c r="S12" s="294">
        <f>+'4_Stato patrimoniale_progressiv'!S18</f>
        <v>455</v>
      </c>
      <c r="T12" s="293">
        <f>+'4_Stato patrimoniale_progressiv'!T18</f>
        <v>317.89999999999998</v>
      </c>
      <c r="U12" s="24">
        <f>+'4_Stato patrimoniale_progressiv'!U18</f>
        <v>373.2</v>
      </c>
      <c r="V12" s="24">
        <f>+'4_Stato patrimoniale_progressiv'!V18</f>
        <v>573.29999999999995</v>
      </c>
      <c r="W12" s="294">
        <f>+'4_Stato patrimoniale_progressiv'!W18</f>
        <v>553.9</v>
      </c>
      <c r="X12" s="293">
        <f>+'4_Stato patrimoniale_progressiv'!X18</f>
        <v>534.6</v>
      </c>
      <c r="Y12" s="24">
        <f>+'4_Stato patrimoniale_progressiv'!Y18</f>
        <v>601.5</v>
      </c>
      <c r="Z12" s="24">
        <f>+'4_Stato patrimoniale_progressiv'!Z18</f>
        <v>607.20000000000005</v>
      </c>
      <c r="AA12" s="294">
        <f>+'4_Stato patrimoniale_progressiv'!AA18</f>
        <v>595.4</v>
      </c>
      <c r="AB12" s="293">
        <f>+'4_Stato patrimoniale_progressiv'!AB18</f>
        <v>581.4</v>
      </c>
      <c r="AC12" s="24">
        <f>+'4_Stato patrimoniale_progressiv'!AC18</f>
        <v>638.79999999999995</v>
      </c>
      <c r="AD12" s="24">
        <f>+'4_Stato patrimoniale_progressiv'!AD18</f>
        <v>666</v>
      </c>
      <c r="AE12" s="294">
        <f>+'4_Stato patrimoniale_progressiv'!AE18</f>
        <v>517.79999999999995</v>
      </c>
    </row>
    <row r="13" spans="1:32" ht="15" thickBot="1">
      <c r="A13" s="18"/>
      <c r="B13" s="25" t="s">
        <v>166</v>
      </c>
      <c r="C13" s="24">
        <f>+'4_Stato patrimoniale_progressiv'!C24</f>
        <v>285.10000000000002</v>
      </c>
      <c r="D13" s="24">
        <f>+'4_Stato patrimoniale_progressiv'!D24</f>
        <v>125.8</v>
      </c>
      <c r="E13" s="24">
        <f>+'4_Stato patrimoniale_progressiv'!E24</f>
        <v>217.4</v>
      </c>
      <c r="F13" s="24">
        <f>+'4_Stato patrimoniale_progressiv'!F24</f>
        <v>69.900000000000006</v>
      </c>
      <c r="G13" s="293">
        <f>+'4_Stato patrimoniale_progressiv'!G24</f>
        <v>179.1</v>
      </c>
      <c r="H13" s="24">
        <f>+'4_Stato patrimoniale_progressiv'!H24</f>
        <v>44.7</v>
      </c>
      <c r="I13" s="24">
        <f>+'4_Stato patrimoniale_progressiv'!I24</f>
        <v>111.56</v>
      </c>
      <c r="J13" s="24">
        <f>+'4_Stato patrimoniale_progressiv'!J24</f>
        <v>155.1</v>
      </c>
      <c r="K13" s="294">
        <f>+'4_Stato patrimoniale_progressiv'!K24</f>
        <v>131.84</v>
      </c>
      <c r="L13" s="293">
        <f>+'4_Stato patrimoniale_progressiv'!L24</f>
        <v>97.6</v>
      </c>
      <c r="M13" s="24">
        <f>+'4_Stato patrimoniale_progressiv'!M24</f>
        <v>170.4</v>
      </c>
      <c r="N13" s="24">
        <f>+'4_Stato patrimoniale_progressiv'!N24</f>
        <v>219.5</v>
      </c>
      <c r="O13" s="294">
        <f>+'4_Stato patrimoniale_progressiv'!O24</f>
        <v>193.9</v>
      </c>
      <c r="P13" s="293">
        <f>+'4_Stato patrimoniale_progressiv'!P24</f>
        <v>151.30000000000001</v>
      </c>
      <c r="Q13" s="24">
        <f>+'4_Stato patrimoniale_progressiv'!Q24</f>
        <v>110.4</v>
      </c>
      <c r="R13" s="24">
        <f>+'4_Stato patrimoniale_progressiv'!R24</f>
        <v>306.2</v>
      </c>
      <c r="S13" s="294">
        <f>+'4_Stato patrimoniale_progressiv'!S24</f>
        <v>286.39999999999998</v>
      </c>
      <c r="T13" s="293">
        <f>+'4_Stato patrimoniale_progressiv'!T24</f>
        <v>147.19999999999999</v>
      </c>
      <c r="U13" s="24">
        <f>+'4_Stato patrimoniale_progressiv'!U24</f>
        <v>209.3</v>
      </c>
      <c r="V13" s="24">
        <f>+'4_Stato patrimoniale_progressiv'!V24</f>
        <v>238.4</v>
      </c>
      <c r="W13" s="294">
        <f>+'4_Stato patrimoniale_progressiv'!W24</f>
        <v>221.9</v>
      </c>
      <c r="X13" s="293">
        <f>+'4_Stato patrimoniale_progressiv'!X24</f>
        <v>189.2</v>
      </c>
      <c r="Y13" s="24">
        <f>+'4_Stato patrimoniale_progressiv'!Y24</f>
        <v>256</v>
      </c>
      <c r="Z13" s="24">
        <f>+'4_Stato patrimoniale_progressiv'!Z24</f>
        <v>284.39999999999998</v>
      </c>
      <c r="AA13" s="294">
        <f>+'4_Stato patrimoniale_progressiv'!AA24</f>
        <v>286.2</v>
      </c>
      <c r="AB13" s="293">
        <f>+'4_Stato patrimoniale_progressiv'!AB24</f>
        <v>263.60000000000002</v>
      </c>
      <c r="AC13" s="24">
        <f>+'4_Stato patrimoniale_progressiv'!AC24</f>
        <v>329</v>
      </c>
      <c r="AD13" s="24">
        <f>+'4_Stato patrimoniale_progressiv'!AD24</f>
        <v>374.8</v>
      </c>
      <c r="AE13" s="294">
        <f>+'4_Stato patrimoniale_progressiv'!AE24</f>
        <v>224.9</v>
      </c>
    </row>
    <row r="14" spans="1:32" ht="15" thickBot="1">
      <c r="A14" s="18"/>
      <c r="B14" s="25" t="s">
        <v>7</v>
      </c>
      <c r="C14" s="24">
        <f>+'4_Stato patrimoniale_progressiv'!C22</f>
        <v>207.8</v>
      </c>
      <c r="D14" s="24">
        <f>+'4_Stato patrimoniale_progressiv'!D22</f>
        <v>211.6</v>
      </c>
      <c r="E14" s="24">
        <f>+'4_Stato patrimoniale_progressiv'!E22</f>
        <v>211.6</v>
      </c>
      <c r="F14" s="24">
        <f>+'4_Stato patrimoniale_progressiv'!F22</f>
        <v>215.9</v>
      </c>
      <c r="G14" s="293">
        <f>+'4_Stato patrimoniale_progressiv'!G22</f>
        <v>219.6</v>
      </c>
      <c r="H14" s="24">
        <f>+'4_Stato patrimoniale_progressiv'!H22</f>
        <v>219.6</v>
      </c>
      <c r="I14" s="24">
        <f>+'4_Stato patrimoniale_progressiv'!I22</f>
        <v>223.16000000000003</v>
      </c>
      <c r="J14" s="24">
        <f>+'4_Stato patrimoniale_progressiv'!J22</f>
        <v>178</v>
      </c>
      <c r="K14" s="294">
        <f>+'4_Stato patrimoniale_progressiv'!K22</f>
        <v>164.04000000000002</v>
      </c>
      <c r="L14" s="293">
        <f>+'4_Stato patrimoniale_progressiv'!L22</f>
        <v>172.4</v>
      </c>
      <c r="M14" s="24">
        <f>+'4_Stato patrimoniale_progressiv'!M22</f>
        <v>187.3</v>
      </c>
      <c r="N14" s="24">
        <f>+'4_Stato patrimoniale_progressiv'!N22</f>
        <v>145</v>
      </c>
      <c r="O14" s="294">
        <f>+'4_Stato patrimoniale_progressiv'!O22</f>
        <v>151.9</v>
      </c>
      <c r="P14" s="293">
        <f>+'4_Stato patrimoniale_progressiv'!P22</f>
        <v>170</v>
      </c>
      <c r="Q14" s="24">
        <f>+'4_Stato patrimoniale_progressiv'!Q22</f>
        <v>165.9</v>
      </c>
      <c r="R14" s="24">
        <f>+'4_Stato patrimoniale_progressiv'!R22</f>
        <v>140.69999999999999</v>
      </c>
      <c r="S14" s="294">
        <f>+'4_Stato patrimoniale_progressiv'!S22</f>
        <v>139.30000000000001</v>
      </c>
      <c r="T14" s="293">
        <f>+'4_Stato patrimoniale_progressiv'!T22</f>
        <v>142.00000000000003</v>
      </c>
      <c r="U14" s="24">
        <f>+'4_Stato patrimoniale_progressiv'!U22</f>
        <v>163.89999999999998</v>
      </c>
      <c r="V14" s="24">
        <f>+'4_Stato patrimoniale_progressiv'!V22</f>
        <v>304.3</v>
      </c>
      <c r="W14" s="294">
        <f>+'4_Stato patrimoniale_progressiv'!W22</f>
        <v>301.79999999999995</v>
      </c>
      <c r="X14" s="293">
        <f>+'4_Stato patrimoniale_progressiv'!X22</f>
        <v>345.29999999999995</v>
      </c>
      <c r="Y14" s="24">
        <f>+'4_Stato patrimoniale_progressiv'!Y22</f>
        <v>345.5</v>
      </c>
      <c r="Z14" s="24">
        <f>+'4_Stato patrimoniale_progressiv'!Z22</f>
        <v>322.89999999999998</v>
      </c>
      <c r="AA14" s="294">
        <f>+'4_Stato patrimoniale_progressiv'!AA22</f>
        <v>309.2</v>
      </c>
      <c r="AB14" s="293">
        <f>+'4_Stato patrimoniale_progressiv'!AB22</f>
        <v>317.8</v>
      </c>
      <c r="AC14" s="24">
        <f>+'4_Stato patrimoniale_progressiv'!AC22</f>
        <v>309.79999999999995</v>
      </c>
      <c r="AD14" s="24">
        <f>+'4_Stato patrimoniale_progressiv'!AD22</f>
        <v>291.2</v>
      </c>
      <c r="AE14" s="294">
        <f>+'4_Stato patrimoniale_progressiv'!AE22</f>
        <v>292.8</v>
      </c>
    </row>
    <row r="15" spans="1:32" ht="14.5">
      <c r="A15" s="1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32" ht="14.5">
      <c r="A16" s="18"/>
      <c r="B16" s="32" t="s">
        <v>112</v>
      </c>
      <c r="C16" s="177"/>
      <c r="D16" s="177"/>
      <c r="E16" s="177"/>
      <c r="F16" s="177"/>
      <c r="G16" s="177"/>
      <c r="H16" s="177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31" s="34" customFormat="1" ht="3.75" customHeight="1">
      <c r="A17" s="21"/>
      <c r="B17" s="33"/>
      <c r="C17" s="246"/>
      <c r="D17" s="246"/>
      <c r="E17" s="246"/>
      <c r="F17" s="246"/>
      <c r="G17" s="246"/>
      <c r="H17" s="246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31" ht="14.5">
      <c r="A18" s="15"/>
      <c r="B18" s="13" t="s">
        <v>113</v>
      </c>
      <c r="C18" s="54"/>
      <c r="D18" s="54"/>
      <c r="E18" s="54"/>
      <c r="F18" s="54"/>
      <c r="G18" s="54"/>
      <c r="H18" s="54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35"/>
      <c r="V18" s="35"/>
      <c r="W18" s="35"/>
    </row>
    <row r="19" spans="1:31" ht="20.149999999999999" customHeight="1">
      <c r="A19" s="15"/>
      <c r="B19" s="36"/>
      <c r="C19" s="466"/>
      <c r="D19" s="466"/>
      <c r="E19" s="15"/>
      <c r="F19" s="15"/>
      <c r="G19" s="15"/>
      <c r="H19" s="15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31" ht="20.149999999999999" customHeight="1">
      <c r="B20" s="37"/>
      <c r="C20" s="466"/>
      <c r="D20" s="466"/>
      <c r="E20" s="285"/>
      <c r="F20" s="285"/>
      <c r="G20" s="236"/>
      <c r="H20" s="2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31" ht="20.149999999999999" customHeight="1">
      <c r="B21" s="37"/>
      <c r="C21" s="466"/>
      <c r="D21" s="466"/>
      <c r="E21" s="36"/>
      <c r="F21" s="36"/>
      <c r="G21" s="36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20.149999999999999" customHeight="1">
      <c r="B22" s="37"/>
      <c r="C22" s="466"/>
      <c r="D22" s="46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31" ht="20.149999999999999" customHeight="1">
      <c r="C23" s="466"/>
      <c r="D23" s="466"/>
      <c r="E23" s="37"/>
      <c r="F23" s="37"/>
      <c r="G23" s="37"/>
      <c r="H23" s="37"/>
    </row>
    <row r="24" spans="1:31" ht="20.149999999999999" customHeight="1">
      <c r="C24" s="466"/>
      <c r="D24" s="466"/>
      <c r="E24" s="37"/>
      <c r="F24" s="37"/>
      <c r="G24" s="37"/>
      <c r="H24" s="37"/>
    </row>
    <row r="25" spans="1:31" ht="20.149999999999999" customHeight="1">
      <c r="C25" s="466"/>
      <c r="D25" s="466"/>
    </row>
    <row r="26" spans="1:31" ht="20.149999999999999" customHeight="1">
      <c r="C26" s="466"/>
      <c r="D26" s="466"/>
    </row>
    <row r="27" spans="1:31" ht="20.149999999999999" customHeight="1">
      <c r="C27" s="466"/>
      <c r="D27" s="466"/>
    </row>
    <row r="28" spans="1:31" ht="20.149999999999999" customHeight="1">
      <c r="C28" s="466"/>
      <c r="D28" s="466"/>
    </row>
    <row r="29" spans="1:31" ht="20.149999999999999" customHeight="1">
      <c r="C29" s="466"/>
      <c r="D29" s="466"/>
    </row>
    <row r="30" spans="1:31" ht="20.149999999999999" customHeight="1">
      <c r="C30" s="466"/>
      <c r="D30" s="466"/>
    </row>
  </sheetData>
  <sheetProtection selectLockedCells="1" selectUnlockedCells="1"/>
  <phoneticPr fontId="3" type="noConversion"/>
  <pageMargins left="0.19685039370078741" right="0.19685039370078741" top="0.78740157480314965" bottom="0.78740157480314965" header="0.51181102362204722" footer="0.51181102362204722"/>
  <pageSetup paperSize="9" scale="63" fitToHeight="0" orientation="landscape" useFirstPageNumber="1" horizontalDpi="4294967293" r:id="rId1"/>
  <headerFooter alignWithMargins="0"/>
  <customProperties>
    <customPr name="_pios_id" r:id="rId2"/>
    <customPr name="EpmWorksheetKeyString_GUID" r:id="rId3"/>
  </customProperties>
  <webPublishItems count="4">
    <webPublishItem id="30667" divId="Dati_finanziari_FY15_30667" sourceType="range" sourceRef="B1:W14" destinationFile="D:\Documents and Settings\Mondadori\Desktop\dati finanziari FY15\dati_fin_trime_ita.htm"/>
    <webPublishItem id="27325" divId="Dati_finanziari_9M15_27325" sourceType="range" sourceRef="B1:W14" destinationFile="D:\Documents and Settings\Mondadori\Desktop\Dati finanziari 9M15\dati_fin_trime_ita.htm"/>
    <webPublishItem id="13390" divId="Dati_finanziari_1Q15_ita_13390" sourceType="range" sourceRef="B1:W14" destinationFile="D:\Documents and Settings\Mondadori\Desktop\dati finanziari 1Q15\dati_fin_trime_ita.htm"/>
    <webPublishItem id="23833" divId="Dati_finanziari_FY14_ita_def_23833" sourceType="range" sourceRef="B1:W14" destinationFile="D:\Documents and Settings\Mondadori\Desktop\dati_fin_trime_it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showGridLines="0" topLeftCell="A2" zoomScale="115" zoomScaleNormal="115" workbookViewId="0">
      <selection activeCell="F19" sqref="F19"/>
    </sheetView>
  </sheetViews>
  <sheetFormatPr defaultColWidth="10.08203125" defaultRowHeight="20.149999999999999" customHeight="1" outlineLevelRow="1"/>
  <cols>
    <col min="1" max="1" width="10.08203125" style="31"/>
    <col min="2" max="2" width="29" style="31" bestFit="1" customWidth="1"/>
    <col min="3" max="4" width="6.58203125" style="31" customWidth="1"/>
    <col min="5" max="9" width="9.5" style="31" customWidth="1"/>
    <col min="10" max="16384" width="10.08203125" style="31"/>
  </cols>
  <sheetData>
    <row r="1" spans="1:11" ht="29.15" customHeight="1">
      <c r="A1" s="136"/>
      <c r="B1" s="38"/>
      <c r="C1" s="38"/>
      <c r="D1" s="38"/>
      <c r="E1" s="38"/>
      <c r="F1" s="38"/>
      <c r="G1" s="38"/>
    </row>
    <row r="2" spans="1:11" ht="14.5">
      <c r="A2" s="136"/>
      <c r="C2" s="39"/>
      <c r="D2" s="39"/>
      <c r="E2" s="39"/>
      <c r="F2" s="39"/>
      <c r="G2" s="39"/>
    </row>
    <row r="3" spans="1:11" ht="15.5">
      <c r="A3" s="136"/>
      <c r="B3" s="146" t="s">
        <v>4</v>
      </c>
      <c r="C3" s="40"/>
      <c r="D3" s="40"/>
      <c r="E3" s="40"/>
      <c r="F3" s="40"/>
      <c r="G3" s="40"/>
    </row>
    <row r="4" spans="1:11" ht="44" thickBot="1">
      <c r="A4" s="136"/>
      <c r="B4" s="147"/>
      <c r="C4" s="237" t="s">
        <v>158</v>
      </c>
      <c r="D4" s="238">
        <v>2021</v>
      </c>
      <c r="E4" s="118">
        <v>2020</v>
      </c>
      <c r="F4" s="118" t="s">
        <v>97</v>
      </c>
      <c r="G4" s="119" t="s">
        <v>81</v>
      </c>
      <c r="H4" s="119" t="s">
        <v>120</v>
      </c>
      <c r="I4" s="119" t="s">
        <v>142</v>
      </c>
    </row>
    <row r="5" spans="1:11" ht="14.5">
      <c r="A5" s="136"/>
      <c r="B5" s="42"/>
      <c r="C5" s="42"/>
      <c r="D5" s="42"/>
      <c r="E5" s="42"/>
      <c r="F5" s="42"/>
      <c r="G5" s="42"/>
      <c r="H5" s="42"/>
      <c r="I5" s="42"/>
    </row>
    <row r="6" spans="1:11" ht="14.5">
      <c r="A6" s="136"/>
      <c r="B6" s="54" t="s">
        <v>41</v>
      </c>
      <c r="C6" s="44">
        <v>165</v>
      </c>
      <c r="D6" s="44">
        <v>162.5</v>
      </c>
      <c r="E6" s="44">
        <v>168.1</v>
      </c>
      <c r="F6" s="44">
        <v>222.7</v>
      </c>
      <c r="G6" s="44">
        <v>224.2</v>
      </c>
      <c r="H6" s="44">
        <v>254.1</v>
      </c>
      <c r="I6" s="44">
        <v>298.7</v>
      </c>
    </row>
    <row r="7" spans="1:11" ht="14.5">
      <c r="A7" s="136"/>
      <c r="B7" s="42" t="s">
        <v>12</v>
      </c>
      <c r="C7" s="44">
        <v>120.7</v>
      </c>
      <c r="D7" s="44">
        <v>114.1</v>
      </c>
      <c r="E7" s="44">
        <v>111.5</v>
      </c>
      <c r="F7" s="44">
        <v>120.8</v>
      </c>
      <c r="G7" s="44">
        <v>122.3</v>
      </c>
      <c r="H7" s="44">
        <v>120.8</v>
      </c>
      <c r="I7" s="44">
        <v>143.4</v>
      </c>
    </row>
    <row r="8" spans="1:11" ht="14.5">
      <c r="A8" s="136"/>
      <c r="B8" s="42" t="s">
        <v>31</v>
      </c>
      <c r="C8" s="44">
        <v>-223</v>
      </c>
      <c r="D8" s="44">
        <v>-207.1</v>
      </c>
      <c r="E8" s="44">
        <v>-212.2</v>
      </c>
      <c r="F8" s="44">
        <v>-273.3</v>
      </c>
      <c r="G8" s="44">
        <v>-286.90000000000003</v>
      </c>
      <c r="H8" s="44">
        <v>-368</v>
      </c>
      <c r="I8" s="44">
        <v>-415</v>
      </c>
    </row>
    <row r="9" spans="1:11" ht="14.5">
      <c r="A9" s="136"/>
      <c r="B9" s="42" t="s">
        <v>32</v>
      </c>
      <c r="C9" s="44">
        <v>-42.2</v>
      </c>
      <c r="D9" s="44">
        <v>-23.4</v>
      </c>
      <c r="E9" s="44">
        <v>-22.5</v>
      </c>
      <c r="F9" s="44">
        <v>-20.7</v>
      </c>
      <c r="G9" s="44">
        <v>-8.3000000000000007</v>
      </c>
      <c r="H9" s="44">
        <v>46.4</v>
      </c>
      <c r="I9" s="44">
        <v>-14.6</v>
      </c>
    </row>
    <row r="10" spans="1:11" ht="14.5">
      <c r="A10" s="136"/>
      <c r="B10" s="148" t="s">
        <v>33</v>
      </c>
      <c r="C10" s="46">
        <v>20.5</v>
      </c>
      <c r="D10" s="46">
        <v>46</v>
      </c>
      <c r="E10" s="46">
        <v>44.9</v>
      </c>
      <c r="F10" s="46">
        <v>49.4</v>
      </c>
      <c r="G10" s="46">
        <v>51.299999999999969</v>
      </c>
      <c r="H10" s="46">
        <v>53.299999999999976</v>
      </c>
      <c r="I10" s="46">
        <v>12.500000000000023</v>
      </c>
    </row>
    <row r="11" spans="1:11" ht="14.5">
      <c r="A11" s="136"/>
      <c r="B11" s="42" t="s">
        <v>11</v>
      </c>
      <c r="C11" s="44">
        <v>351.8</v>
      </c>
      <c r="D11" s="44">
        <v>187.4</v>
      </c>
      <c r="E11" s="44">
        <v>197.3</v>
      </c>
      <c r="F11" s="44">
        <v>220.3</v>
      </c>
      <c r="G11" s="44">
        <v>226.7</v>
      </c>
      <c r="H11" s="44">
        <v>224.5</v>
      </c>
      <c r="I11" s="44">
        <v>612.20000000000005</v>
      </c>
    </row>
    <row r="12" spans="1:11" ht="14.5">
      <c r="A12" s="136"/>
      <c r="B12" s="42" t="s">
        <v>34</v>
      </c>
      <c r="C12" s="44">
        <v>14.6</v>
      </c>
      <c r="D12" s="44">
        <v>14.5</v>
      </c>
      <c r="E12" s="44">
        <v>16.899999999999999</v>
      </c>
      <c r="F12" s="44">
        <v>17.899999999999999</v>
      </c>
      <c r="G12" s="44">
        <v>19.100000000000001</v>
      </c>
      <c r="H12" s="44">
        <v>23.1</v>
      </c>
      <c r="I12" s="44">
        <v>33.299999999999997</v>
      </c>
    </row>
    <row r="13" spans="1:11" ht="14.5">
      <c r="A13" s="136"/>
      <c r="B13" s="42" t="s">
        <v>35</v>
      </c>
      <c r="C13" s="44">
        <v>18.7</v>
      </c>
      <c r="D13" s="44">
        <v>18.7</v>
      </c>
      <c r="E13" s="44">
        <v>20.6</v>
      </c>
      <c r="F13" s="44">
        <v>28.1</v>
      </c>
      <c r="G13" s="44">
        <v>32.299999999999997</v>
      </c>
      <c r="H13" s="44">
        <v>37.6</v>
      </c>
      <c r="I13" s="44">
        <v>43</v>
      </c>
    </row>
    <row r="14" spans="1:11" ht="14.5">
      <c r="A14" s="136"/>
      <c r="B14" s="42" t="s">
        <v>98</v>
      </c>
      <c r="C14" s="44">
        <v>80.7</v>
      </c>
      <c r="D14" s="44">
        <v>78.599999999999994</v>
      </c>
      <c r="E14" s="44">
        <v>80.2</v>
      </c>
      <c r="F14" s="44">
        <v>93.9</v>
      </c>
      <c r="G14" s="47">
        <v>0</v>
      </c>
      <c r="H14" s="47">
        <v>0</v>
      </c>
      <c r="I14" s="47">
        <v>0</v>
      </c>
    </row>
    <row r="15" spans="1:11" ht="14.5">
      <c r="A15" s="136"/>
      <c r="B15" s="149" t="s">
        <v>36</v>
      </c>
      <c r="C15" s="48">
        <v>465.9</v>
      </c>
      <c r="D15" s="48">
        <v>299.3</v>
      </c>
      <c r="E15" s="48">
        <v>304.5</v>
      </c>
      <c r="F15" s="48">
        <v>360.4</v>
      </c>
      <c r="G15" s="48">
        <v>278.09999999999997</v>
      </c>
      <c r="H15" s="48">
        <v>285.2</v>
      </c>
      <c r="I15" s="48">
        <v>688.5</v>
      </c>
    </row>
    <row r="16" spans="1:11" ht="14.5">
      <c r="A16" s="136"/>
      <c r="B16" s="42" t="s">
        <v>109</v>
      </c>
      <c r="C16" s="44">
        <v>-47.1</v>
      </c>
      <c r="D16" s="44">
        <v>-45.2</v>
      </c>
      <c r="E16" s="44">
        <v>-45.7</v>
      </c>
      <c r="F16" s="44">
        <v>-55.1</v>
      </c>
      <c r="G16" s="44">
        <v>-100.5</v>
      </c>
      <c r="H16" s="44">
        <v>-101.7</v>
      </c>
      <c r="I16" s="44">
        <v>-119.6</v>
      </c>
      <c r="K16" s="140"/>
    </row>
    <row r="17" spans="1:11" ht="14.5" outlineLevel="1">
      <c r="A17" s="136"/>
      <c r="B17" s="42" t="s">
        <v>14</v>
      </c>
      <c r="C17" s="44">
        <v>-33.1</v>
      </c>
      <c r="D17" s="44">
        <v>-28.3</v>
      </c>
      <c r="E17" s="44">
        <v>-31.5</v>
      </c>
      <c r="F17" s="44">
        <v>-33.4</v>
      </c>
      <c r="G17" s="44"/>
      <c r="H17" s="44">
        <v>-47.5</v>
      </c>
      <c r="I17" s="44">
        <v>-51</v>
      </c>
    </row>
    <row r="18" spans="1:11" ht="14.5">
      <c r="A18" s="136"/>
      <c r="B18" s="42" t="s">
        <v>84</v>
      </c>
      <c r="C18" s="44">
        <v>-7.6</v>
      </c>
      <c r="D18" s="44">
        <v>-7.6</v>
      </c>
      <c r="E18" s="44">
        <v>-2.2999999999999998</v>
      </c>
      <c r="F18" s="47">
        <v>0</v>
      </c>
      <c r="G18" s="44">
        <v>89.1</v>
      </c>
      <c r="H18" s="44">
        <v>297.7</v>
      </c>
      <c r="I18" s="44">
        <v>0</v>
      </c>
    </row>
    <row r="19" spans="1:11" ht="14.5">
      <c r="A19" s="136"/>
      <c r="B19" s="148" t="s">
        <v>37</v>
      </c>
      <c r="C19" s="46">
        <v>398.7</v>
      </c>
      <c r="D19" s="46">
        <v>264.3</v>
      </c>
      <c r="E19" s="46">
        <v>270</v>
      </c>
      <c r="F19" s="46">
        <v>321.3</v>
      </c>
      <c r="G19" s="46">
        <v>317.89999999999998</v>
      </c>
      <c r="H19" s="46">
        <v>534.6</v>
      </c>
      <c r="I19" s="46">
        <v>581.4</v>
      </c>
    </row>
    <row r="20" spans="1:11" ht="14.5">
      <c r="A20" s="136"/>
      <c r="B20" s="42" t="s">
        <v>13</v>
      </c>
      <c r="C20" s="44">
        <v>68</v>
      </c>
      <c r="D20" s="44">
        <v>68</v>
      </c>
      <c r="E20" s="44">
        <v>68</v>
      </c>
      <c r="F20" s="44">
        <v>68</v>
      </c>
      <c r="G20" s="44">
        <v>68</v>
      </c>
      <c r="H20" s="44">
        <v>68</v>
      </c>
      <c r="I20" s="44">
        <v>68</v>
      </c>
    </row>
    <row r="21" spans="1:11" ht="14.5">
      <c r="A21" s="136"/>
      <c r="B21" s="42" t="s">
        <v>38</v>
      </c>
      <c r="C21" s="44">
        <v>107.4</v>
      </c>
      <c r="D21" s="44">
        <v>107.4</v>
      </c>
      <c r="E21" s="44">
        <v>99.9</v>
      </c>
      <c r="F21" s="44">
        <v>73.900000000000006</v>
      </c>
      <c r="G21" s="44">
        <v>279.8</v>
      </c>
      <c r="H21" s="44">
        <v>246.9</v>
      </c>
      <c r="I21" s="44">
        <v>227.3</v>
      </c>
    </row>
    <row r="22" spans="1:11" ht="14.5">
      <c r="A22" s="136"/>
      <c r="B22" s="42" t="s">
        <v>18</v>
      </c>
      <c r="C22" s="44">
        <v>44.2</v>
      </c>
      <c r="D22" s="44">
        <v>44.2</v>
      </c>
      <c r="E22" s="44">
        <v>4.5</v>
      </c>
      <c r="F22" s="44">
        <v>28.2</v>
      </c>
      <c r="G22" s="44">
        <v>-177.1</v>
      </c>
      <c r="H22" s="44">
        <v>30.4</v>
      </c>
      <c r="I22" s="44">
        <v>22.5</v>
      </c>
    </row>
    <row r="23" spans="1:11" ht="14.5">
      <c r="A23" s="136"/>
      <c r="B23" s="148" t="s">
        <v>7</v>
      </c>
      <c r="C23" s="46">
        <v>219.6</v>
      </c>
      <c r="D23" s="46">
        <v>219.6</v>
      </c>
      <c r="E23" s="46">
        <v>172.4</v>
      </c>
      <c r="F23" s="46">
        <v>170</v>
      </c>
      <c r="G23" s="46">
        <v>170.70000000000002</v>
      </c>
      <c r="H23" s="46">
        <v>345.29999999999995</v>
      </c>
      <c r="I23" s="46">
        <v>317.8</v>
      </c>
    </row>
    <row r="24" spans="1:11" ht="14.5">
      <c r="A24" s="136"/>
      <c r="B24" s="148" t="s">
        <v>39</v>
      </c>
      <c r="C24" s="46">
        <v>179.1</v>
      </c>
      <c r="D24" s="46">
        <v>44.7</v>
      </c>
      <c r="E24" s="46">
        <v>97.6</v>
      </c>
      <c r="F24" s="46">
        <v>151.30000000000001</v>
      </c>
      <c r="G24" s="46">
        <v>147.19999999999999</v>
      </c>
      <c r="H24" s="46">
        <v>189.2</v>
      </c>
      <c r="I24" s="46">
        <v>263.60000000000002</v>
      </c>
    </row>
    <row r="25" spans="1:11" ht="14.5">
      <c r="A25" s="136"/>
      <c r="B25" s="45" t="s">
        <v>40</v>
      </c>
      <c r="C25" s="46">
        <f>+C23+C24</f>
        <v>398.7</v>
      </c>
      <c r="D25" s="46">
        <f t="shared" ref="D25:I25" si="0">+D23+D24</f>
        <v>264.3</v>
      </c>
      <c r="E25" s="46">
        <f t="shared" si="0"/>
        <v>270</v>
      </c>
      <c r="F25" s="46">
        <f t="shared" si="0"/>
        <v>321.3</v>
      </c>
      <c r="G25" s="46">
        <f t="shared" si="0"/>
        <v>317.89999999999998</v>
      </c>
      <c r="H25" s="46">
        <f t="shared" si="0"/>
        <v>534.5</v>
      </c>
      <c r="I25" s="46">
        <f t="shared" si="0"/>
        <v>581.40000000000009</v>
      </c>
    </row>
    <row r="26" spans="1:11" ht="20.149999999999999" customHeight="1">
      <c r="A26" s="136"/>
      <c r="B26" s="42"/>
      <c r="C26" s="286"/>
      <c r="D26" s="286"/>
      <c r="E26" s="286"/>
      <c r="F26" s="286"/>
      <c r="G26" s="286"/>
      <c r="H26" s="286"/>
      <c r="I26" s="286"/>
    </row>
    <row r="27" spans="1:11" ht="14.5">
      <c r="A27" s="136"/>
      <c r="B27" s="49" t="s">
        <v>112</v>
      </c>
      <c r="C27" s="247"/>
      <c r="D27" s="247"/>
      <c r="E27" s="50"/>
      <c r="F27" s="50"/>
      <c r="G27" s="50"/>
      <c r="H27" s="66"/>
    </row>
    <row r="28" spans="1:11" ht="20.149999999999999" customHeight="1">
      <c r="A28" s="136"/>
      <c r="B28" s="32" t="s">
        <v>114</v>
      </c>
      <c r="C28" s="22"/>
      <c r="D28" s="22"/>
      <c r="E28" s="13"/>
      <c r="F28" s="13"/>
      <c r="G28" s="13"/>
      <c r="H28" s="13"/>
      <c r="K28" s="140"/>
    </row>
    <row r="29" spans="1:11" ht="20.149999999999999" customHeight="1">
      <c r="A29" s="136"/>
    </row>
    <row r="30" spans="1:11" ht="20.149999999999999" customHeight="1">
      <c r="A30" s="136"/>
    </row>
    <row r="31" spans="1:11" ht="20.149999999999999" customHeight="1">
      <c r="A31" s="136"/>
    </row>
    <row r="32" spans="1:11" ht="20.149999999999999" customHeight="1">
      <c r="A32" s="136"/>
    </row>
    <row r="33" spans="1:1" ht="20.149999999999999" customHeight="1">
      <c r="A33" s="136"/>
    </row>
    <row r="34" spans="1:1" ht="20.149999999999999" customHeight="1">
      <c r="A34" s="136"/>
    </row>
    <row r="35" spans="1:1" ht="20.149999999999999" customHeight="1">
      <c r="A35" s="136"/>
    </row>
    <row r="36" spans="1:1" ht="20.149999999999999" customHeight="1">
      <c r="A36" s="136"/>
    </row>
    <row r="37" spans="1:1" ht="20.149999999999999" customHeight="1">
      <c r="A37" s="136"/>
    </row>
    <row r="38" spans="1:1" ht="20.149999999999999" customHeight="1">
      <c r="A38" s="136"/>
    </row>
    <row r="39" spans="1:1" ht="20.149999999999999" customHeight="1">
      <c r="A39" s="136"/>
    </row>
    <row r="40" spans="1:1" ht="20.149999999999999" customHeight="1">
      <c r="A40" s="136"/>
    </row>
    <row r="41" spans="1:1" ht="20.149999999999999" customHeight="1">
      <c r="A41" s="136"/>
    </row>
    <row r="42" spans="1:1" ht="20.149999999999999" customHeight="1">
      <c r="A42" s="136"/>
    </row>
    <row r="43" spans="1:1" ht="20.149999999999999" customHeight="1">
      <c r="A43" s="136"/>
    </row>
    <row r="44" spans="1:1" ht="20.149999999999999" customHeight="1">
      <c r="A44" s="136"/>
    </row>
    <row r="45" spans="1:1" ht="20.149999999999999" customHeight="1">
      <c r="A45" s="136"/>
    </row>
    <row r="46" spans="1:1" ht="20.149999999999999" customHeight="1">
      <c r="A46" s="136"/>
    </row>
    <row r="47" spans="1:1" ht="20.149999999999999" customHeight="1">
      <c r="A47" s="136"/>
    </row>
    <row r="48" spans="1:1" ht="20.149999999999999" customHeight="1">
      <c r="A48" s="136"/>
    </row>
    <row r="49" spans="1:1" ht="20.149999999999999" customHeight="1">
      <c r="A49" s="136"/>
    </row>
    <row r="50" spans="1:1" ht="20.149999999999999" customHeight="1">
      <c r="A50" s="136"/>
    </row>
    <row r="51" spans="1:1" ht="20.149999999999999" customHeight="1">
      <c r="A51" s="136"/>
    </row>
    <row r="52" spans="1:1" ht="20.149999999999999" customHeight="1">
      <c r="A52" s="136"/>
    </row>
    <row r="53" spans="1:1" ht="20.149999999999999" customHeight="1">
      <c r="A53" s="136"/>
    </row>
    <row r="54" spans="1:1" ht="20.149999999999999" customHeight="1">
      <c r="A54" s="136"/>
    </row>
    <row r="55" spans="1:1" ht="20.149999999999999" customHeight="1">
      <c r="A55" s="136"/>
    </row>
    <row r="56" spans="1:1" ht="20.149999999999999" customHeight="1">
      <c r="A56" s="136"/>
    </row>
    <row r="57" spans="1:1" ht="20.149999999999999" customHeight="1">
      <c r="A57" s="136"/>
    </row>
    <row r="58" spans="1:1" ht="20.149999999999999" customHeight="1">
      <c r="A58" s="136"/>
    </row>
    <row r="59" spans="1:1" ht="20.149999999999999" customHeight="1">
      <c r="A59" s="136"/>
    </row>
    <row r="60" spans="1:1" ht="20.149999999999999" customHeight="1">
      <c r="A60" s="136"/>
    </row>
    <row r="61" spans="1:1" ht="20.149999999999999" customHeight="1">
      <c r="A61" s="136"/>
    </row>
    <row r="62" spans="1:1" ht="20.149999999999999" customHeight="1">
      <c r="A62" s="136"/>
    </row>
    <row r="63" spans="1:1" ht="20.149999999999999" customHeight="1">
      <c r="A63" s="136"/>
    </row>
    <row r="64" spans="1:1" ht="20.149999999999999" customHeight="1">
      <c r="A64" s="136"/>
    </row>
    <row r="65" spans="1:1" ht="20.149999999999999" customHeight="1">
      <c r="A65" s="136"/>
    </row>
    <row r="66" spans="1:1" ht="20.149999999999999" customHeight="1">
      <c r="A66" s="136"/>
    </row>
    <row r="67" spans="1:1" ht="20.149999999999999" customHeight="1">
      <c r="A67" s="136"/>
    </row>
    <row r="68" spans="1:1" ht="20.149999999999999" customHeight="1">
      <c r="A68" s="136"/>
    </row>
    <row r="69" spans="1:1" ht="20.149999999999999" customHeight="1">
      <c r="A69" s="136"/>
    </row>
    <row r="70" spans="1:1" ht="20.149999999999999" customHeight="1">
      <c r="A70" s="136"/>
    </row>
    <row r="71" spans="1:1" ht="20.149999999999999" customHeight="1">
      <c r="A71" s="136"/>
    </row>
    <row r="72" spans="1:1" ht="20.149999999999999" customHeight="1">
      <c r="A72" s="136"/>
    </row>
    <row r="73" spans="1:1" ht="20.149999999999999" customHeight="1">
      <c r="A73" s="136"/>
    </row>
    <row r="74" spans="1:1" ht="20.149999999999999" customHeight="1">
      <c r="A74" s="136"/>
    </row>
    <row r="75" spans="1:1" ht="20.149999999999999" customHeight="1">
      <c r="A75" s="136"/>
    </row>
    <row r="76" spans="1:1" ht="20.149999999999999" customHeight="1">
      <c r="A76" s="136"/>
    </row>
    <row r="77" spans="1:1" ht="20.149999999999999" customHeight="1">
      <c r="A77" s="136"/>
    </row>
    <row r="78" spans="1:1" ht="20.149999999999999" customHeight="1">
      <c r="A78" s="136"/>
    </row>
    <row r="79" spans="1:1" ht="20.149999999999999" customHeight="1">
      <c r="A79" s="136"/>
    </row>
    <row r="80" spans="1:1" ht="20.149999999999999" customHeight="1">
      <c r="A80" s="136"/>
    </row>
    <row r="81" spans="1:1" ht="20.149999999999999" customHeight="1">
      <c r="A81" s="136"/>
    </row>
    <row r="82" spans="1:1" ht="20.149999999999999" customHeight="1">
      <c r="A82" s="136"/>
    </row>
    <row r="83" spans="1:1" ht="20.149999999999999" customHeight="1">
      <c r="A83" s="136"/>
    </row>
    <row r="84" spans="1:1" ht="20.149999999999999" customHeight="1">
      <c r="A84" s="136"/>
    </row>
    <row r="85" spans="1:1" ht="20.149999999999999" customHeight="1">
      <c r="A85" s="136"/>
    </row>
    <row r="86" spans="1:1" ht="20.149999999999999" customHeight="1">
      <c r="A86" s="136"/>
    </row>
    <row r="87" spans="1:1" ht="20.149999999999999" customHeight="1">
      <c r="A87" s="136"/>
    </row>
    <row r="88" spans="1:1" ht="20.149999999999999" customHeight="1">
      <c r="A88" s="136"/>
    </row>
    <row r="89" spans="1:1" ht="20.149999999999999" customHeight="1">
      <c r="A89" s="136"/>
    </row>
    <row r="90" spans="1:1" ht="20.149999999999999" customHeight="1">
      <c r="A90" s="136"/>
    </row>
    <row r="91" spans="1:1" ht="20.149999999999999" customHeight="1">
      <c r="A91" s="136"/>
    </row>
    <row r="92" spans="1:1" ht="20.149999999999999" customHeight="1">
      <c r="A92" s="136"/>
    </row>
    <row r="93" spans="1:1" ht="20.149999999999999" customHeight="1">
      <c r="A93" s="136"/>
    </row>
    <row r="94" spans="1:1" ht="20.149999999999999" customHeight="1">
      <c r="A94" s="136"/>
    </row>
    <row r="95" spans="1:1" ht="20.149999999999999" customHeight="1">
      <c r="A95" s="136"/>
    </row>
    <row r="96" spans="1:1" ht="20.149999999999999" customHeight="1">
      <c r="A96" s="136"/>
    </row>
    <row r="97" spans="1:1" ht="20.149999999999999" customHeight="1">
      <c r="A97" s="136"/>
    </row>
    <row r="98" spans="1:1" ht="20.149999999999999" customHeight="1">
      <c r="A98" s="136"/>
    </row>
    <row r="99" spans="1:1" ht="20.149999999999999" customHeight="1">
      <c r="A99" s="136"/>
    </row>
    <row r="100" spans="1:1" ht="20.149999999999999" customHeight="1">
      <c r="A100" s="136"/>
    </row>
    <row r="101" spans="1:1" ht="20.149999999999999" customHeight="1">
      <c r="A101" s="136"/>
    </row>
    <row r="102" spans="1:1" ht="20.149999999999999" customHeight="1">
      <c r="A102" s="136"/>
    </row>
    <row r="103" spans="1:1" ht="20.149999999999999" customHeight="1">
      <c r="A103" s="136"/>
    </row>
    <row r="104" spans="1:1" ht="20.149999999999999" customHeight="1">
      <c r="A104" s="136"/>
    </row>
    <row r="105" spans="1:1" ht="20.149999999999999" customHeight="1">
      <c r="A105" s="136"/>
    </row>
    <row r="106" spans="1:1" ht="20.149999999999999" customHeight="1">
      <c r="A106" s="136"/>
    </row>
    <row r="107" spans="1:1" ht="20.149999999999999" customHeight="1">
      <c r="A107" s="136"/>
    </row>
    <row r="108" spans="1:1" ht="20.149999999999999" customHeight="1">
      <c r="A108" s="136"/>
    </row>
    <row r="109" spans="1:1" ht="20.149999999999999" customHeight="1">
      <c r="A109" s="136"/>
    </row>
    <row r="110" spans="1:1" ht="20.149999999999999" customHeight="1">
      <c r="A110" s="136"/>
    </row>
    <row r="111" spans="1:1" ht="20.149999999999999" customHeight="1">
      <c r="A111" s="136"/>
    </row>
    <row r="112" spans="1:1" ht="20.149999999999999" customHeight="1">
      <c r="A112" s="136"/>
    </row>
    <row r="113" spans="1:1" ht="20.149999999999999" customHeight="1">
      <c r="A113" s="136"/>
    </row>
    <row r="114" spans="1:1" ht="20.149999999999999" customHeight="1">
      <c r="A114" s="136"/>
    </row>
    <row r="115" spans="1:1" ht="20.149999999999999" customHeight="1">
      <c r="A115" s="136"/>
    </row>
    <row r="116" spans="1:1" ht="20.149999999999999" customHeight="1">
      <c r="A116" s="136"/>
    </row>
    <row r="117" spans="1:1" ht="20.149999999999999" customHeight="1">
      <c r="A117" s="136"/>
    </row>
    <row r="118" spans="1:1" ht="20.149999999999999" customHeight="1">
      <c r="A118" s="136"/>
    </row>
    <row r="119" spans="1:1" ht="20.149999999999999" customHeight="1">
      <c r="A119" s="136"/>
    </row>
    <row r="120" spans="1:1" ht="20.149999999999999" customHeight="1">
      <c r="A120" s="136"/>
    </row>
    <row r="121" spans="1:1" ht="20.149999999999999" customHeight="1">
      <c r="A121" s="136"/>
    </row>
    <row r="122" spans="1:1" ht="20.149999999999999" customHeight="1">
      <c r="A122" s="136"/>
    </row>
    <row r="123" spans="1:1" ht="20.149999999999999" customHeight="1">
      <c r="A123" s="136"/>
    </row>
    <row r="124" spans="1:1" ht="20.149999999999999" customHeight="1">
      <c r="A124" s="136"/>
    </row>
    <row r="125" spans="1:1" ht="20.149999999999999" customHeight="1">
      <c r="A125" s="136"/>
    </row>
    <row r="126" spans="1:1" ht="20.149999999999999" customHeight="1">
      <c r="A126" s="136"/>
    </row>
    <row r="127" spans="1:1" ht="20.149999999999999" customHeight="1">
      <c r="A127" s="136"/>
    </row>
    <row r="128" spans="1:1" ht="20.149999999999999" customHeight="1">
      <c r="A128" s="136"/>
    </row>
    <row r="129" spans="1:1" ht="20.149999999999999" customHeight="1">
      <c r="A129" s="136"/>
    </row>
    <row r="130" spans="1:1" ht="20.149999999999999" customHeight="1">
      <c r="A130" s="136"/>
    </row>
    <row r="131" spans="1:1" ht="20.149999999999999" customHeight="1">
      <c r="A131" s="136"/>
    </row>
    <row r="132" spans="1:1" ht="20.149999999999999" customHeight="1">
      <c r="A132" s="136"/>
    </row>
    <row r="133" spans="1:1" ht="20.149999999999999" customHeight="1">
      <c r="A133" s="136"/>
    </row>
    <row r="134" spans="1:1" ht="20.149999999999999" customHeight="1">
      <c r="A134" s="136"/>
    </row>
    <row r="135" spans="1:1" ht="20.149999999999999" customHeight="1">
      <c r="A135" s="136"/>
    </row>
    <row r="136" spans="1:1" ht="20.149999999999999" customHeight="1">
      <c r="A136" s="136"/>
    </row>
    <row r="137" spans="1:1" ht="20.149999999999999" customHeight="1">
      <c r="A137" s="136"/>
    </row>
    <row r="138" spans="1:1" ht="20.149999999999999" customHeight="1">
      <c r="A138" s="136"/>
    </row>
    <row r="139" spans="1:1" ht="20.149999999999999" customHeight="1">
      <c r="A139" s="136"/>
    </row>
    <row r="140" spans="1:1" ht="20.149999999999999" customHeight="1">
      <c r="A140" s="136"/>
    </row>
    <row r="141" spans="1:1" ht="20.149999999999999" customHeight="1">
      <c r="A141" s="136"/>
    </row>
    <row r="142" spans="1:1" ht="20.149999999999999" customHeight="1">
      <c r="A142" s="136"/>
    </row>
    <row r="143" spans="1:1" ht="20.149999999999999" customHeight="1">
      <c r="A143" s="136"/>
    </row>
    <row r="144" spans="1:1" ht="20.149999999999999" customHeight="1">
      <c r="A144" s="136"/>
    </row>
    <row r="145" spans="1:1" ht="20.149999999999999" customHeight="1">
      <c r="A145" s="136"/>
    </row>
  </sheetData>
  <sheetProtection selectLockedCells="1" selectUnlockedCells="1"/>
  <phoneticPr fontId="3" type="noConversion"/>
  <pageMargins left="0.70866141732283472" right="0.70866141732283472" top="0.74803149606299213" bottom="0.74803149606299213" header="0.51181102362204722" footer="0.51181102362204722"/>
  <pageSetup paperSize="9" scale="120" orientation="landscape" useFirstPageNumber="1" r:id="rId1"/>
  <headerFooter alignWithMargins="0"/>
  <customProperties>
    <customPr name="_pios_id" r:id="rId2"/>
    <customPr name="EpmWorksheetKeyString_GUID" r:id="rId3"/>
  </customProperties>
  <webPublishItems count="2">
    <webPublishItem id="24582" divId="Dati_finanziari_FY15_24582" sourceType="range" sourceRef="B1:G4" destinationFile="D:\Documents and Settings\Mondadori\Desktop\dati finanziari FY15\stat_patr_ann_ita.htm"/>
    <webPublishItem id="11207" divId="Copia_Dati_finanziari_FY14_ita_def_11207" sourceType="range" sourceRef="B2:G4" destinationFile="D:\Documents and Settings\Mondadori\Desktop\conto_eco_ann_it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1"/>
  <sheetViews>
    <sheetView showGridLines="0" topLeftCell="A2" zoomScale="115" zoomScaleNormal="115" workbookViewId="0">
      <selection activeCell="F26" sqref="F26"/>
    </sheetView>
  </sheetViews>
  <sheetFormatPr defaultColWidth="10.08203125" defaultRowHeight="20.149999999999999" customHeight="1"/>
  <cols>
    <col min="1" max="1" width="3.5" style="65" customWidth="1"/>
    <col min="2" max="2" width="46.08203125" style="2" customWidth="1"/>
    <col min="3" max="8" width="8.25" style="31" customWidth="1"/>
    <col min="9" max="13" width="6.58203125" style="31" customWidth="1"/>
    <col min="14" max="14" width="6.58203125" style="201" customWidth="1"/>
    <col min="15" max="23" width="6.58203125" style="31" customWidth="1"/>
    <col min="24" max="31" width="6.58203125" style="2" customWidth="1"/>
    <col min="32" max="16384" width="10.08203125" style="2"/>
  </cols>
  <sheetData>
    <row r="1" spans="1:31" ht="29.15" customHeight="1">
      <c r="A1" s="51"/>
      <c r="B1" s="52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95"/>
      <c r="O1" s="38"/>
      <c r="P1" s="38"/>
      <c r="Q1" s="38"/>
      <c r="R1" s="38"/>
      <c r="S1" s="38"/>
      <c r="T1" s="38"/>
      <c r="U1" s="38"/>
      <c r="V1" s="38"/>
      <c r="W1" s="38"/>
    </row>
    <row r="2" spans="1:31" ht="14.5">
      <c r="A2" s="53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96"/>
      <c r="O2" s="39"/>
      <c r="P2" s="39"/>
      <c r="Q2" s="39"/>
      <c r="R2" s="39"/>
      <c r="S2" s="39"/>
      <c r="T2" s="39"/>
      <c r="U2" s="39"/>
      <c r="V2" s="39"/>
      <c r="W2" s="39"/>
    </row>
    <row r="3" spans="1:31" ht="16" thickBot="1">
      <c r="A3" s="53"/>
      <c r="B3" s="110" t="s">
        <v>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197"/>
      <c r="O3" s="40"/>
      <c r="P3" s="40"/>
      <c r="Q3" s="40"/>
      <c r="R3" s="40"/>
      <c r="S3" s="40"/>
      <c r="T3" s="40"/>
      <c r="U3" s="40"/>
      <c r="V3" s="40"/>
      <c r="W3" s="40"/>
    </row>
    <row r="4" spans="1:31" ht="47" thickBot="1">
      <c r="A4" s="53"/>
      <c r="B4" s="41"/>
      <c r="C4" s="425" t="s">
        <v>167</v>
      </c>
      <c r="D4" s="425" t="s">
        <v>168</v>
      </c>
      <c r="E4" s="425" t="s">
        <v>163</v>
      </c>
      <c r="F4" s="425" t="s">
        <v>164</v>
      </c>
      <c r="G4" s="456" t="s">
        <v>158</v>
      </c>
      <c r="H4" s="457">
        <v>2021</v>
      </c>
      <c r="I4" s="457" t="s">
        <v>157</v>
      </c>
      <c r="J4" s="457" t="s">
        <v>155</v>
      </c>
      <c r="K4" s="458" t="s">
        <v>153</v>
      </c>
      <c r="L4" s="459">
        <v>2020</v>
      </c>
      <c r="M4" s="460" t="s">
        <v>104</v>
      </c>
      <c r="N4" s="457" t="s">
        <v>103</v>
      </c>
      <c r="O4" s="458" t="s">
        <v>101</v>
      </c>
      <c r="P4" s="459">
        <v>2019</v>
      </c>
      <c r="Q4" s="461" t="s">
        <v>93</v>
      </c>
      <c r="R4" s="461" t="s">
        <v>91</v>
      </c>
      <c r="S4" s="462" t="s">
        <v>102</v>
      </c>
      <c r="T4" s="463" t="s">
        <v>81</v>
      </c>
      <c r="U4" s="461" t="s">
        <v>83</v>
      </c>
      <c r="V4" s="461" t="s">
        <v>92</v>
      </c>
      <c r="W4" s="462" t="s">
        <v>82</v>
      </c>
      <c r="X4" s="459">
        <v>2017</v>
      </c>
      <c r="Y4" s="461" t="s">
        <v>127</v>
      </c>
      <c r="Z4" s="461" t="s">
        <v>121</v>
      </c>
      <c r="AA4" s="462" t="s">
        <v>122</v>
      </c>
      <c r="AB4" s="463" t="s">
        <v>129</v>
      </c>
      <c r="AC4" s="461" t="s">
        <v>123</v>
      </c>
      <c r="AD4" s="461" t="s">
        <v>124</v>
      </c>
      <c r="AE4" s="462" t="s">
        <v>125</v>
      </c>
    </row>
    <row r="5" spans="1:31" ht="14.5">
      <c r="A5" s="53"/>
      <c r="B5" s="15"/>
      <c r="C5" s="248"/>
      <c r="D5" s="248"/>
      <c r="E5" s="248"/>
      <c r="F5" s="248"/>
      <c r="G5" s="301"/>
      <c r="H5" s="302"/>
      <c r="I5" s="303"/>
      <c r="J5" s="303"/>
      <c r="K5" s="304"/>
      <c r="L5" s="322"/>
      <c r="M5" s="323"/>
      <c r="N5" s="303"/>
      <c r="O5" s="304"/>
      <c r="P5" s="322"/>
      <c r="Q5" s="323"/>
      <c r="R5" s="323"/>
      <c r="S5" s="304"/>
      <c r="T5" s="322"/>
      <c r="U5" s="323"/>
      <c r="V5" s="323"/>
      <c r="W5" s="304"/>
      <c r="X5" s="322"/>
      <c r="Y5" s="323"/>
      <c r="Z5" s="323"/>
      <c r="AA5" s="304"/>
      <c r="AB5" s="322"/>
      <c r="AC5" s="323"/>
      <c r="AD5" s="323"/>
      <c r="AE5" s="304"/>
    </row>
    <row r="6" spans="1:31" ht="14.5">
      <c r="A6" s="53"/>
      <c r="B6" s="54" t="s">
        <v>41</v>
      </c>
      <c r="C6" s="306">
        <v>142</v>
      </c>
      <c r="D6" s="250">
        <v>130.80000000000001</v>
      </c>
      <c r="E6" s="306">
        <v>116.8</v>
      </c>
      <c r="F6" s="307">
        <v>115.6</v>
      </c>
      <c r="G6" s="305">
        <v>165</v>
      </c>
      <c r="H6" s="306">
        <v>162.5</v>
      </c>
      <c r="I6" s="249">
        <v>195.6</v>
      </c>
      <c r="J6" s="249">
        <v>163.5</v>
      </c>
      <c r="K6" s="307">
        <v>157.30000000000001</v>
      </c>
      <c r="L6" s="305">
        <v>168.1</v>
      </c>
      <c r="M6" s="250">
        <v>204.9</v>
      </c>
      <c r="N6" s="249">
        <v>181.4</v>
      </c>
      <c r="O6" s="307">
        <v>173</v>
      </c>
      <c r="P6" s="324">
        <f>+'3_Stato patrimoniale_annuali'!F6</f>
        <v>222.7</v>
      </c>
      <c r="Q6" s="250">
        <v>269.10000000000002</v>
      </c>
      <c r="R6" s="250">
        <v>228.1</v>
      </c>
      <c r="S6" s="307">
        <v>192.3</v>
      </c>
      <c r="T6" s="324">
        <v>224.2</v>
      </c>
      <c r="U6" s="250">
        <v>259.89999999999998</v>
      </c>
      <c r="V6" s="250">
        <v>227.9</v>
      </c>
      <c r="W6" s="307">
        <v>204.1</v>
      </c>
      <c r="X6" s="324">
        <v>254.1</v>
      </c>
      <c r="Y6" s="250">
        <v>289.7</v>
      </c>
      <c r="Z6" s="250">
        <v>268.8</v>
      </c>
      <c r="AA6" s="307">
        <v>247.4</v>
      </c>
      <c r="AB6" s="324">
        <v>298.7</v>
      </c>
      <c r="AC6" s="250">
        <v>342.7</v>
      </c>
      <c r="AD6" s="250">
        <v>313.60000000000002</v>
      </c>
      <c r="AE6" s="307">
        <v>241.9</v>
      </c>
    </row>
    <row r="7" spans="1:31" ht="14.5">
      <c r="A7" s="53"/>
      <c r="B7" s="43" t="s">
        <v>12</v>
      </c>
      <c r="C7" s="306">
        <v>158.80000000000001</v>
      </c>
      <c r="D7" s="250">
        <v>145.80000000000001</v>
      </c>
      <c r="E7" s="306">
        <v>131.69999999999999</v>
      </c>
      <c r="F7" s="307">
        <v>123.6</v>
      </c>
      <c r="G7" s="305">
        <v>120.7</v>
      </c>
      <c r="H7" s="306">
        <v>114.1</v>
      </c>
      <c r="I7" s="249">
        <v>121.8</v>
      </c>
      <c r="J7" s="249">
        <v>132.4</v>
      </c>
      <c r="K7" s="307">
        <v>121.4</v>
      </c>
      <c r="L7" s="305">
        <v>111.5</v>
      </c>
      <c r="M7" s="250">
        <v>125.6</v>
      </c>
      <c r="N7" s="249">
        <v>143.5</v>
      </c>
      <c r="O7" s="307">
        <v>131.80000000000001</v>
      </c>
      <c r="P7" s="324">
        <f>+'3_Stato patrimoniale_annuali'!F7</f>
        <v>120.8</v>
      </c>
      <c r="Q7" s="250">
        <v>133</v>
      </c>
      <c r="R7" s="250">
        <v>134.6</v>
      </c>
      <c r="S7" s="307">
        <v>134.69999999999999</v>
      </c>
      <c r="T7" s="324">
        <v>122.3</v>
      </c>
      <c r="U7" s="250">
        <v>132.69999999999999</v>
      </c>
      <c r="V7" s="250">
        <v>140.69999999999999</v>
      </c>
      <c r="W7" s="307">
        <v>131.5</v>
      </c>
      <c r="X7" s="324">
        <v>120.8</v>
      </c>
      <c r="Y7" s="250">
        <v>137.6</v>
      </c>
      <c r="Z7" s="250">
        <v>160.5</v>
      </c>
      <c r="AA7" s="307">
        <v>151.4</v>
      </c>
      <c r="AB7" s="324">
        <v>143.4</v>
      </c>
      <c r="AC7" s="250">
        <v>165.9</v>
      </c>
      <c r="AD7" s="250">
        <v>184.3</v>
      </c>
      <c r="AE7" s="307">
        <v>108.5</v>
      </c>
    </row>
    <row r="8" spans="1:31" ht="14.5">
      <c r="A8" s="53"/>
      <c r="B8" s="43" t="s">
        <v>31</v>
      </c>
      <c r="C8" s="306">
        <v>206.9</v>
      </c>
      <c r="D8" s="250">
        <v>188.1</v>
      </c>
      <c r="E8" s="306">
        <v>-190.7</v>
      </c>
      <c r="F8" s="307">
        <v>-170</v>
      </c>
      <c r="G8" s="305">
        <v>-223</v>
      </c>
      <c r="H8" s="306">
        <v>-207.1</v>
      </c>
      <c r="I8" s="249">
        <v>-199.9</v>
      </c>
      <c r="J8" s="249">
        <v>199.2</v>
      </c>
      <c r="K8" s="307">
        <v>-205.4</v>
      </c>
      <c r="L8" s="305">
        <v>-212.2</v>
      </c>
      <c r="M8" s="250">
        <v>-216.3</v>
      </c>
      <c r="N8" s="249">
        <v>-242.6</v>
      </c>
      <c r="O8" s="307">
        <v>-231.6</v>
      </c>
      <c r="P8" s="324">
        <f>+'3_Stato patrimoniale_annuali'!F8</f>
        <v>-273.3</v>
      </c>
      <c r="Q8" s="250">
        <v>-282</v>
      </c>
      <c r="R8" s="250">
        <v>-272.40000000000003</v>
      </c>
      <c r="S8" s="307">
        <v>-235.7</v>
      </c>
      <c r="T8" s="324">
        <v>-286.90000000000003</v>
      </c>
      <c r="U8" s="250">
        <v>-352.3</v>
      </c>
      <c r="V8" s="250">
        <v>-340</v>
      </c>
      <c r="W8" s="307">
        <v>-320.3</v>
      </c>
      <c r="X8" s="324">
        <v>-368</v>
      </c>
      <c r="Y8" s="250">
        <v>-377.1</v>
      </c>
      <c r="Z8" s="250">
        <v>-407.9</v>
      </c>
      <c r="AA8" s="307">
        <v>-378.6</v>
      </c>
      <c r="AB8" s="324">
        <v>-415</v>
      </c>
      <c r="AC8" s="250">
        <v>-441.2</v>
      </c>
      <c r="AD8" s="250">
        <v>-435.5</v>
      </c>
      <c r="AE8" s="307">
        <v>-336.1</v>
      </c>
    </row>
    <row r="9" spans="1:31" ht="14.5">
      <c r="A9" s="53"/>
      <c r="B9" s="43" t="s">
        <v>32</v>
      </c>
      <c r="C9" s="306">
        <v>4.5999999999999996</v>
      </c>
      <c r="D9" s="250">
        <v>13.9</v>
      </c>
      <c r="E9" s="306">
        <v>-10.4</v>
      </c>
      <c r="F9" s="307">
        <v>-5.7</v>
      </c>
      <c r="G9" s="305">
        <v>-42.2</v>
      </c>
      <c r="H9" s="306">
        <v>-23.4</v>
      </c>
      <c r="I9" s="249">
        <v>-13.7</v>
      </c>
      <c r="J9" s="249">
        <v>0.3</v>
      </c>
      <c r="K9" s="307">
        <v>-16.600000000000001</v>
      </c>
      <c r="L9" s="305">
        <v>-22.5</v>
      </c>
      <c r="M9" s="250">
        <v>-7.7</v>
      </c>
      <c r="N9" s="249">
        <v>20.400000000000002</v>
      </c>
      <c r="O9" s="307">
        <v>-5.9</v>
      </c>
      <c r="P9" s="324">
        <f>+'3_Stato patrimoniale_annuali'!F9</f>
        <v>-20.7</v>
      </c>
      <c r="Q9" s="250">
        <v>-19.3</v>
      </c>
      <c r="R9" s="250">
        <v>100.5</v>
      </c>
      <c r="S9" s="307">
        <v>-20.6</v>
      </c>
      <c r="T9" s="324">
        <v>-8.3000000000000007</v>
      </c>
      <c r="U9" s="250">
        <v>63</v>
      </c>
      <c r="V9" s="250">
        <v>67.3</v>
      </c>
      <c r="W9" s="307">
        <v>52.4</v>
      </c>
      <c r="X9" s="324">
        <v>46.4</v>
      </c>
      <c r="Y9" s="250">
        <v>62.1</v>
      </c>
      <c r="Z9" s="250">
        <v>24.3</v>
      </c>
      <c r="AA9" s="307">
        <v>3.7</v>
      </c>
      <c r="AB9" s="324">
        <v>-14.6</v>
      </c>
      <c r="AC9" s="250">
        <v>7.5</v>
      </c>
      <c r="AD9" s="250">
        <v>18.100000000000001</v>
      </c>
      <c r="AE9" s="307">
        <v>-24.3</v>
      </c>
    </row>
    <row r="10" spans="1:31" s="56" customFormat="1" ht="14.5">
      <c r="A10" s="55"/>
      <c r="B10" s="45" t="s">
        <v>33</v>
      </c>
      <c r="C10" s="309">
        <v>98.6</v>
      </c>
      <c r="D10" s="309">
        <v>102.4</v>
      </c>
      <c r="E10" s="309">
        <f>+E6+E7+E8+E9</f>
        <v>47.400000000000013</v>
      </c>
      <c r="F10" s="311">
        <f>+F6+F7+F8+F9</f>
        <v>63.499999999999986</v>
      </c>
      <c r="G10" s="308">
        <v>20.5</v>
      </c>
      <c r="H10" s="309">
        <v>46</v>
      </c>
      <c r="I10" s="309">
        <f>+I6+I7+I8+I9</f>
        <v>103.79999999999997</v>
      </c>
      <c r="J10" s="310">
        <v>96.9</v>
      </c>
      <c r="K10" s="311">
        <f>+K6+K7+K8+K9</f>
        <v>56.700000000000038</v>
      </c>
      <c r="L10" s="308">
        <v>44.9</v>
      </c>
      <c r="M10" s="309">
        <f>+M6+M7+M8+M9</f>
        <v>106.49999999999999</v>
      </c>
      <c r="N10" s="310">
        <v>102.8</v>
      </c>
      <c r="O10" s="311">
        <v>67.300000000000011</v>
      </c>
      <c r="P10" s="308">
        <f>+'3_Stato patrimoniale_annuali'!F10</f>
        <v>49.4</v>
      </c>
      <c r="Q10" s="309">
        <f>+Q6+Q7+Q8+Q9</f>
        <v>100.80000000000003</v>
      </c>
      <c r="R10" s="309">
        <v>190.9</v>
      </c>
      <c r="S10" s="311">
        <v>70.700000000000017</v>
      </c>
      <c r="T10" s="308">
        <v>51.299999999999969</v>
      </c>
      <c r="U10" s="309">
        <v>103.29999999999995</v>
      </c>
      <c r="V10" s="309">
        <v>95.90000000000002</v>
      </c>
      <c r="W10" s="311">
        <v>67.700000000000017</v>
      </c>
      <c r="X10" s="308">
        <v>53.299999999999976</v>
      </c>
      <c r="Y10" s="309">
        <v>112.29999999999993</v>
      </c>
      <c r="Z10" s="309">
        <v>45.700000000000031</v>
      </c>
      <c r="AA10" s="311">
        <v>23.899999999999988</v>
      </c>
      <c r="AB10" s="308">
        <v>12.500000000000023</v>
      </c>
      <c r="AC10" s="309">
        <v>74.900000000000034</v>
      </c>
      <c r="AD10" s="309">
        <v>80.5</v>
      </c>
      <c r="AE10" s="311">
        <v>-10</v>
      </c>
    </row>
    <row r="11" spans="1:31" ht="14.5">
      <c r="A11" s="53"/>
      <c r="B11" s="43" t="s">
        <v>11</v>
      </c>
      <c r="C11" s="250">
        <v>352</v>
      </c>
      <c r="D11" s="250">
        <v>189.3</v>
      </c>
      <c r="E11" s="250">
        <v>353</v>
      </c>
      <c r="F11" s="307">
        <v>189.1</v>
      </c>
      <c r="G11" s="305">
        <v>351.8</v>
      </c>
      <c r="H11" s="306">
        <v>187.4</v>
      </c>
      <c r="I11" s="249">
        <v>189.5</v>
      </c>
      <c r="J11" s="249">
        <v>192.5</v>
      </c>
      <c r="K11" s="307">
        <v>194.4</v>
      </c>
      <c r="L11" s="305">
        <v>197.3</v>
      </c>
      <c r="M11" s="250">
        <v>210.4</v>
      </c>
      <c r="N11" s="249">
        <v>211.6</v>
      </c>
      <c r="O11" s="307">
        <v>220.4</v>
      </c>
      <c r="P11" s="324">
        <f>+'3_Stato patrimoniale_annuali'!F11</f>
        <v>220.3</v>
      </c>
      <c r="Q11" s="250">
        <v>223.5</v>
      </c>
      <c r="R11" s="250">
        <v>225.8</v>
      </c>
      <c r="S11" s="307">
        <v>227.6</v>
      </c>
      <c r="T11" s="324">
        <v>226.7</v>
      </c>
      <c r="U11" s="250">
        <v>224.3</v>
      </c>
      <c r="V11" s="250">
        <v>226.2</v>
      </c>
      <c r="W11" s="307">
        <v>228.1</v>
      </c>
      <c r="X11" s="324">
        <v>224.5</v>
      </c>
      <c r="Y11" s="250">
        <v>225.7</v>
      </c>
      <c r="Z11" s="250">
        <v>602.29999999999995</v>
      </c>
      <c r="AA11" s="307">
        <v>611.79999999999995</v>
      </c>
      <c r="AB11" s="324">
        <v>612.20000000000005</v>
      </c>
      <c r="AC11" s="250">
        <v>599.9</v>
      </c>
      <c r="AD11" s="250">
        <v>604.29999999999995</v>
      </c>
      <c r="AE11" s="307">
        <v>550.9</v>
      </c>
    </row>
    <row r="12" spans="1:31" ht="14.5">
      <c r="A12" s="53"/>
      <c r="B12" s="43" t="s">
        <v>34</v>
      </c>
      <c r="C12" s="250">
        <v>16.399999999999999</v>
      </c>
      <c r="D12" s="250">
        <v>16.3</v>
      </c>
      <c r="E12" s="250">
        <v>15</v>
      </c>
      <c r="F12" s="307">
        <v>15</v>
      </c>
      <c r="G12" s="305">
        <v>14.6</v>
      </c>
      <c r="H12" s="306">
        <v>14.5</v>
      </c>
      <c r="I12" s="249">
        <v>16.399999999999999</v>
      </c>
      <c r="J12" s="249">
        <v>16.5</v>
      </c>
      <c r="K12" s="307">
        <v>16.2</v>
      </c>
      <c r="L12" s="305">
        <v>16.899999999999999</v>
      </c>
      <c r="M12" s="250">
        <v>17.46</v>
      </c>
      <c r="N12" s="249">
        <v>17.899999999999999</v>
      </c>
      <c r="O12" s="307">
        <v>17.600000000000001</v>
      </c>
      <c r="P12" s="324">
        <f>+'3_Stato patrimoniale_annuali'!F12</f>
        <v>17.899999999999999</v>
      </c>
      <c r="Q12" s="250">
        <v>17.100000000000001</v>
      </c>
      <c r="R12" s="250">
        <v>17.600000000000001</v>
      </c>
      <c r="S12" s="307">
        <v>18.2</v>
      </c>
      <c r="T12" s="324">
        <v>19.100000000000001</v>
      </c>
      <c r="U12" s="250">
        <v>21.8</v>
      </c>
      <c r="V12" s="250">
        <v>25.1</v>
      </c>
      <c r="W12" s="307">
        <v>22.2</v>
      </c>
      <c r="X12" s="324">
        <v>23.1</v>
      </c>
      <c r="Y12" s="250">
        <v>23.4</v>
      </c>
      <c r="Z12" s="250">
        <v>28.7</v>
      </c>
      <c r="AA12" s="307">
        <v>31.7</v>
      </c>
      <c r="AB12" s="324">
        <v>33.299999999999997</v>
      </c>
      <c r="AC12" s="250">
        <v>34</v>
      </c>
      <c r="AD12" s="250">
        <v>35.299999999999997</v>
      </c>
      <c r="AE12" s="307">
        <v>30.2</v>
      </c>
    </row>
    <row r="13" spans="1:31" ht="14.5">
      <c r="A13" s="53"/>
      <c r="B13" s="43" t="s">
        <v>175</v>
      </c>
      <c r="C13" s="250">
        <v>75.2</v>
      </c>
      <c r="D13" s="250">
        <v>73.3</v>
      </c>
      <c r="E13" s="250">
        <v>78.099999999999994</v>
      </c>
      <c r="F13" s="307">
        <v>76</v>
      </c>
      <c r="G13" s="305">
        <v>18.7</v>
      </c>
      <c r="H13" s="306">
        <v>18.7</v>
      </c>
      <c r="I13" s="249">
        <v>80.900000000000006</v>
      </c>
      <c r="J13" s="249">
        <v>83.9</v>
      </c>
      <c r="K13" s="307">
        <v>81.2</v>
      </c>
      <c r="L13" s="305">
        <v>20.6</v>
      </c>
      <c r="M13" s="250">
        <v>85</v>
      </c>
      <c r="N13" s="249">
        <v>86.7</v>
      </c>
      <c r="O13" s="307">
        <v>94.6</v>
      </c>
      <c r="P13" s="324">
        <f>+'3_Stato patrimoniale_annuali'!F13</f>
        <v>28.1</v>
      </c>
      <c r="Q13" s="250">
        <v>97.8</v>
      </c>
      <c r="R13" s="250">
        <v>101.1</v>
      </c>
      <c r="S13" s="307">
        <v>107</v>
      </c>
      <c r="T13" s="328">
        <v>0</v>
      </c>
      <c r="U13" s="329">
        <v>0</v>
      </c>
      <c r="V13" s="329">
        <v>0</v>
      </c>
      <c r="W13" s="326">
        <v>0</v>
      </c>
      <c r="X13" s="328">
        <v>0</v>
      </c>
      <c r="Y13" s="329">
        <v>0</v>
      </c>
      <c r="Z13" s="329">
        <v>0</v>
      </c>
      <c r="AA13" s="326">
        <v>0</v>
      </c>
      <c r="AB13" s="328">
        <v>0</v>
      </c>
      <c r="AC13" s="329">
        <v>0</v>
      </c>
      <c r="AD13" s="329">
        <v>0</v>
      </c>
      <c r="AE13" s="326">
        <v>0</v>
      </c>
    </row>
    <row r="14" spans="1:31" ht="14.5">
      <c r="A14" s="53"/>
      <c r="B14" s="43" t="s">
        <v>35</v>
      </c>
      <c r="C14" s="250">
        <v>27.9</v>
      </c>
      <c r="D14" s="250">
        <v>27.9</v>
      </c>
      <c r="E14" s="250">
        <v>17</v>
      </c>
      <c r="F14" s="307">
        <v>17</v>
      </c>
      <c r="G14" s="305">
        <v>80.7</v>
      </c>
      <c r="H14" s="306">
        <v>78.599999999999994</v>
      </c>
      <c r="I14" s="249">
        <v>16.399999999999999</v>
      </c>
      <c r="J14" s="249">
        <v>16.600000000000001</v>
      </c>
      <c r="K14" s="307">
        <v>19.2</v>
      </c>
      <c r="L14" s="305">
        <v>80.2</v>
      </c>
      <c r="M14" s="250">
        <v>21.5</v>
      </c>
      <c r="N14" s="249">
        <v>23.7</v>
      </c>
      <c r="O14" s="307">
        <v>25.9</v>
      </c>
      <c r="P14" s="324">
        <f>+'3_Stato patrimoniale_annuali'!F14</f>
        <v>93.9</v>
      </c>
      <c r="Q14" s="250">
        <v>28.7</v>
      </c>
      <c r="R14" s="250">
        <v>30</v>
      </c>
      <c r="S14" s="307">
        <v>31.4</v>
      </c>
      <c r="T14" s="324">
        <v>32.299999999999997</v>
      </c>
      <c r="U14" s="250">
        <v>36.5</v>
      </c>
      <c r="V14" s="250">
        <v>36.299999999999997</v>
      </c>
      <c r="W14" s="307">
        <v>36.9</v>
      </c>
      <c r="X14" s="324">
        <v>37.6</v>
      </c>
      <c r="Y14" s="250">
        <v>40.9</v>
      </c>
      <c r="Z14" s="250">
        <v>41.6</v>
      </c>
      <c r="AA14" s="307">
        <v>42.5</v>
      </c>
      <c r="AB14" s="324">
        <v>43</v>
      </c>
      <c r="AC14" s="250">
        <v>44.7</v>
      </c>
      <c r="AD14" s="250">
        <v>44.5</v>
      </c>
      <c r="AE14" s="307">
        <v>44</v>
      </c>
    </row>
    <row r="15" spans="1:31" s="56" customFormat="1" ht="14.5">
      <c r="A15" s="55"/>
      <c r="B15" s="251" t="s">
        <v>36</v>
      </c>
      <c r="C15" s="48">
        <v>471.5</v>
      </c>
      <c r="D15" s="48">
        <v>306.8</v>
      </c>
      <c r="E15" s="48">
        <f>+E11+E12+E13+E14</f>
        <v>463.1</v>
      </c>
      <c r="F15" s="313">
        <f>+F11+F12+F13+F14</f>
        <v>297.10000000000002</v>
      </c>
      <c r="G15" s="312">
        <v>465.9</v>
      </c>
      <c r="H15" s="48">
        <v>299.3</v>
      </c>
      <c r="I15" s="48">
        <f>+I11+I12+I13+I14</f>
        <v>303.2</v>
      </c>
      <c r="J15" s="252">
        <v>309.5</v>
      </c>
      <c r="K15" s="313">
        <f>+K11+K12+K13+K14</f>
        <v>311</v>
      </c>
      <c r="L15" s="312">
        <v>304.5</v>
      </c>
      <c r="M15" s="48">
        <f>+M11+M12+M13+M14</f>
        <v>334.36</v>
      </c>
      <c r="N15" s="252">
        <v>339.9</v>
      </c>
      <c r="O15" s="313">
        <v>358.4</v>
      </c>
      <c r="P15" s="312">
        <f>+'3_Stato patrimoniale_annuali'!F15</f>
        <v>360.4</v>
      </c>
      <c r="Q15" s="48">
        <f>+Q11+Q12+Q13+Q14</f>
        <v>367.09999999999997</v>
      </c>
      <c r="R15" s="48">
        <v>374.5</v>
      </c>
      <c r="S15" s="313">
        <v>384.19999999999993</v>
      </c>
      <c r="T15" s="312">
        <v>278.09999999999997</v>
      </c>
      <c r="U15" s="48">
        <v>282.7</v>
      </c>
      <c r="V15" s="48">
        <v>284.60000000000002</v>
      </c>
      <c r="W15" s="313">
        <v>287.3</v>
      </c>
      <c r="X15" s="312">
        <v>285.2</v>
      </c>
      <c r="Y15" s="48">
        <v>289.89999999999998</v>
      </c>
      <c r="Z15" s="48">
        <v>672.5</v>
      </c>
      <c r="AA15" s="313">
        <v>686</v>
      </c>
      <c r="AB15" s="312">
        <v>300.10000000000002</v>
      </c>
      <c r="AC15" s="48">
        <v>678.6</v>
      </c>
      <c r="AD15" s="48">
        <v>684.2</v>
      </c>
      <c r="AE15" s="313">
        <v>625.20000000000005</v>
      </c>
    </row>
    <row r="16" spans="1:31" ht="14.5">
      <c r="A16" s="53"/>
      <c r="B16" s="43" t="s">
        <v>72</v>
      </c>
      <c r="C16" s="250">
        <f>-(45.4+28.7)</f>
        <v>-74.099999999999994</v>
      </c>
      <c r="D16" s="250">
        <f>-(43.6+25)</f>
        <v>-68.599999999999994</v>
      </c>
      <c r="E16" s="250">
        <f>-47.2-32.3</f>
        <v>-79.5</v>
      </c>
      <c r="F16" s="307">
        <f>-(45.3+27.5)</f>
        <v>-72.8</v>
      </c>
      <c r="G16" s="314">
        <v>-80.2</v>
      </c>
      <c r="H16" s="249">
        <v>-73.5</v>
      </c>
      <c r="I16" s="249">
        <f>-41.1-29.6</f>
        <v>-70.7</v>
      </c>
      <c r="J16" s="249">
        <v>-73.3</v>
      </c>
      <c r="K16" s="307">
        <f>-40.9-30.9</f>
        <v>-71.8</v>
      </c>
      <c r="L16" s="324">
        <f>+'[1]3_Balance sheet_yearly'!E16+'[1]3_Balance sheet_yearly'!E17</f>
        <v>-77.2</v>
      </c>
      <c r="M16" s="250">
        <f>-48.3-31.94</f>
        <v>-80.239999999999995</v>
      </c>
      <c r="N16" s="249">
        <v>-78.2</v>
      </c>
      <c r="O16" s="307">
        <v>-79.800000000000011</v>
      </c>
      <c r="P16" s="324">
        <f>+'3_Stato patrimoniale_annuali'!F16+'3_Stato patrimoniale_annuali'!F17</f>
        <v>-88.5</v>
      </c>
      <c r="Q16" s="250">
        <f>-57.7-34.7</f>
        <v>-92.4</v>
      </c>
      <c r="R16" s="250">
        <v>-88.7</v>
      </c>
      <c r="S16" s="307">
        <v>-94.2</v>
      </c>
      <c r="T16" s="324">
        <v>-100.5</v>
      </c>
      <c r="U16" s="250">
        <v>-107.5</v>
      </c>
      <c r="V16" s="250">
        <v>-103.6</v>
      </c>
      <c r="W16" s="307">
        <v>-100.9</v>
      </c>
      <c r="X16" s="324">
        <v>-101.7</v>
      </c>
      <c r="Y16" s="250">
        <v>-102</v>
      </c>
      <c r="Z16" s="250">
        <v>-111</v>
      </c>
      <c r="AA16" s="307">
        <v>-114.60000000000001</v>
      </c>
      <c r="AB16" s="324">
        <v>249.10000000000002</v>
      </c>
      <c r="AC16" s="250">
        <v>-125.6</v>
      </c>
      <c r="AD16" s="250">
        <v>-117.8</v>
      </c>
      <c r="AE16" s="307">
        <v>-97.4</v>
      </c>
    </row>
    <row r="17" spans="1:31" ht="14.5">
      <c r="A17" s="53"/>
      <c r="B17" s="43" t="s">
        <v>84</v>
      </c>
      <c r="C17" s="250">
        <v>-1.3</v>
      </c>
      <c r="D17" s="250">
        <v>-1.3</v>
      </c>
      <c r="E17" s="250">
        <v>-2</v>
      </c>
      <c r="F17" s="307">
        <v>-2</v>
      </c>
      <c r="G17" s="305">
        <v>-7.6</v>
      </c>
      <c r="H17" s="306">
        <v>-7.6</v>
      </c>
      <c r="I17" s="250">
        <v>-1.6</v>
      </c>
      <c r="J17" s="423" t="s">
        <v>126</v>
      </c>
      <c r="K17" s="307"/>
      <c r="L17" s="324">
        <f>+'[1]3_Balance sheet_yearly'!E18</f>
        <v>-2.2999999999999998</v>
      </c>
      <c r="M17" s="250">
        <v>-2.8</v>
      </c>
      <c r="N17" s="325">
        <v>0</v>
      </c>
      <c r="O17" s="326">
        <v>0</v>
      </c>
      <c r="P17" s="328">
        <v>0</v>
      </c>
      <c r="Q17" s="329">
        <v>0</v>
      </c>
      <c r="R17" s="329">
        <v>0</v>
      </c>
      <c r="S17" s="307">
        <v>94.3</v>
      </c>
      <c r="T17" s="324">
        <v>89.1</v>
      </c>
      <c r="U17" s="250">
        <v>94.8</v>
      </c>
      <c r="V17" s="57">
        <v>296.39999999999998</v>
      </c>
      <c r="W17" s="332">
        <v>299.8</v>
      </c>
      <c r="X17" s="333">
        <v>297.7</v>
      </c>
      <c r="Y17" s="57">
        <v>301.2</v>
      </c>
      <c r="Z17" s="329">
        <v>0</v>
      </c>
      <c r="AA17" s="326">
        <v>0</v>
      </c>
      <c r="AB17" s="328">
        <v>0</v>
      </c>
      <c r="AC17" s="57">
        <v>10.9</v>
      </c>
      <c r="AD17" s="57">
        <v>19.100000000000001</v>
      </c>
      <c r="AE17" s="332">
        <v>0</v>
      </c>
    </row>
    <row r="18" spans="1:31" s="56" customFormat="1" ht="14.5">
      <c r="A18" s="55"/>
      <c r="B18" s="45" t="s">
        <v>37</v>
      </c>
      <c r="C18" s="309">
        <v>494.7</v>
      </c>
      <c r="D18" s="309">
        <v>339.3</v>
      </c>
      <c r="E18" s="309">
        <f>+E10+E15+E16+E17</f>
        <v>429.00000000000006</v>
      </c>
      <c r="F18" s="311">
        <f>+F10+F15+F16+F17</f>
        <v>285.8</v>
      </c>
      <c r="G18" s="308">
        <v>398.7</v>
      </c>
      <c r="H18" s="309">
        <v>264.3</v>
      </c>
      <c r="I18" s="309">
        <f>+I10+I15+I16+I17</f>
        <v>334.69999999999993</v>
      </c>
      <c r="J18" s="310">
        <v>333.1</v>
      </c>
      <c r="K18" s="311">
        <f>+K10+K15+K16</f>
        <v>295.90000000000003</v>
      </c>
      <c r="L18" s="308">
        <v>270</v>
      </c>
      <c r="M18" s="309">
        <f>+M10+M15+M16+M17</f>
        <v>357.82</v>
      </c>
      <c r="N18" s="310">
        <v>364.5</v>
      </c>
      <c r="O18" s="311">
        <v>345.9</v>
      </c>
      <c r="P18" s="308">
        <v>321.3</v>
      </c>
      <c r="Q18" s="309">
        <f>+Q10+Q15+Q16</f>
        <v>375.5</v>
      </c>
      <c r="R18" s="309">
        <v>476.8</v>
      </c>
      <c r="S18" s="311">
        <v>455</v>
      </c>
      <c r="T18" s="308">
        <v>317.89999999999998</v>
      </c>
      <c r="U18" s="309">
        <v>373.2</v>
      </c>
      <c r="V18" s="309">
        <v>573.29999999999995</v>
      </c>
      <c r="W18" s="311">
        <v>553.9</v>
      </c>
      <c r="X18" s="308">
        <v>534.6</v>
      </c>
      <c r="Y18" s="309">
        <v>601.5</v>
      </c>
      <c r="Z18" s="309">
        <v>607.20000000000005</v>
      </c>
      <c r="AA18" s="311">
        <v>595.4</v>
      </c>
      <c r="AB18" s="308">
        <v>581.4</v>
      </c>
      <c r="AC18" s="309">
        <v>638.79999999999995</v>
      </c>
      <c r="AD18" s="309">
        <v>666</v>
      </c>
      <c r="AE18" s="311">
        <v>517.79999999999995</v>
      </c>
    </row>
    <row r="19" spans="1:31" ht="14.5">
      <c r="A19" s="53"/>
      <c r="B19" s="43" t="s">
        <v>13</v>
      </c>
      <c r="C19" s="250">
        <v>68</v>
      </c>
      <c r="D19" s="250">
        <v>68</v>
      </c>
      <c r="E19" s="250">
        <v>68</v>
      </c>
      <c r="F19" s="307">
        <v>68</v>
      </c>
      <c r="G19" s="305">
        <v>68</v>
      </c>
      <c r="H19" s="306">
        <v>68</v>
      </c>
      <c r="I19" s="249">
        <v>68</v>
      </c>
      <c r="J19" s="249">
        <v>68</v>
      </c>
      <c r="K19" s="307">
        <v>68</v>
      </c>
      <c r="L19" s="324">
        <v>68</v>
      </c>
      <c r="M19" s="250">
        <v>68</v>
      </c>
      <c r="N19" s="249">
        <v>68</v>
      </c>
      <c r="O19" s="307">
        <v>68</v>
      </c>
      <c r="P19" s="324">
        <v>68</v>
      </c>
      <c r="Q19" s="250">
        <v>68</v>
      </c>
      <c r="R19" s="250">
        <v>68</v>
      </c>
      <c r="S19" s="307">
        <v>68</v>
      </c>
      <c r="T19" s="324">
        <v>68</v>
      </c>
      <c r="U19" s="250">
        <v>68</v>
      </c>
      <c r="V19" s="250">
        <v>68</v>
      </c>
      <c r="W19" s="307">
        <v>68</v>
      </c>
      <c r="X19" s="324">
        <v>68</v>
      </c>
      <c r="Y19" s="250">
        <v>68</v>
      </c>
      <c r="Z19" s="250">
        <v>68</v>
      </c>
      <c r="AA19" s="307">
        <v>68</v>
      </c>
      <c r="AB19" s="324">
        <v>68</v>
      </c>
      <c r="AC19" s="250">
        <v>68</v>
      </c>
      <c r="AD19" s="250">
        <v>68</v>
      </c>
      <c r="AE19" s="307">
        <v>68</v>
      </c>
    </row>
    <row r="20" spans="1:31" ht="14.5">
      <c r="A20" s="53"/>
      <c r="B20" s="43" t="s">
        <v>38</v>
      </c>
      <c r="C20" s="250">
        <v>137</v>
      </c>
      <c r="D20" s="250">
        <v>136.9</v>
      </c>
      <c r="E20" s="250">
        <v>155</v>
      </c>
      <c r="F20" s="307">
        <v>155</v>
      </c>
      <c r="G20" s="305">
        <v>107.4</v>
      </c>
      <c r="H20" s="306">
        <v>107.4</v>
      </c>
      <c r="I20" s="249">
        <v>105.8</v>
      </c>
      <c r="J20" s="249">
        <v>105.7</v>
      </c>
      <c r="K20" s="307">
        <v>106.24</v>
      </c>
      <c r="L20" s="324">
        <v>99.9</v>
      </c>
      <c r="M20" s="250">
        <f>101.3</f>
        <v>101.3</v>
      </c>
      <c r="N20" s="249">
        <v>102</v>
      </c>
      <c r="O20" s="307">
        <v>103</v>
      </c>
      <c r="P20" s="324">
        <v>73.900000000000006</v>
      </c>
      <c r="Q20" s="250">
        <v>74.900000000000006</v>
      </c>
      <c r="R20" s="250">
        <v>74.599999999999994</v>
      </c>
      <c r="S20" s="307">
        <v>74.8</v>
      </c>
      <c r="T20" s="324">
        <v>251.1</v>
      </c>
      <c r="U20" s="250">
        <v>277.39999999999998</v>
      </c>
      <c r="V20" s="250">
        <v>248.8</v>
      </c>
      <c r="W20" s="307">
        <v>247.4</v>
      </c>
      <c r="X20" s="324">
        <v>246.9</v>
      </c>
      <c r="Y20" s="250">
        <v>246.20000000000002</v>
      </c>
      <c r="Z20" s="250">
        <v>250.4</v>
      </c>
      <c r="AA20" s="307">
        <v>250.4</v>
      </c>
      <c r="AB20" s="324">
        <v>227.3</v>
      </c>
      <c r="AC20" s="250">
        <v>223.9</v>
      </c>
      <c r="AD20" s="250">
        <v>227</v>
      </c>
      <c r="AE20" s="307">
        <v>226.7</v>
      </c>
    </row>
    <row r="21" spans="1:31" ht="14.5">
      <c r="A21" s="53"/>
      <c r="B21" s="43" t="s">
        <v>18</v>
      </c>
      <c r="C21" s="250">
        <v>2.8</v>
      </c>
      <c r="D21" s="250">
        <v>6.7</v>
      </c>
      <c r="E21" s="250">
        <v>-11.4</v>
      </c>
      <c r="F21" s="307">
        <v>-7.1</v>
      </c>
      <c r="G21" s="305">
        <v>44.2</v>
      </c>
      <c r="H21" s="306">
        <v>44.2</v>
      </c>
      <c r="I21" s="249">
        <v>49.36</v>
      </c>
      <c r="J21" s="249">
        <v>4.4000000000000004</v>
      </c>
      <c r="K21" s="307">
        <v>-10.199999999999999</v>
      </c>
      <c r="L21" s="324">
        <v>4.5</v>
      </c>
      <c r="M21" s="250">
        <v>18</v>
      </c>
      <c r="N21" s="249">
        <v>-25</v>
      </c>
      <c r="O21" s="307">
        <v>-19.100000000000001</v>
      </c>
      <c r="P21" s="324">
        <v>28.2</v>
      </c>
      <c r="Q21" s="250">
        <v>23.1</v>
      </c>
      <c r="R21" s="250">
        <v>-1.9</v>
      </c>
      <c r="S21" s="307">
        <v>-3.5</v>
      </c>
      <c r="T21" s="324">
        <v>-177.1</v>
      </c>
      <c r="U21" s="250">
        <v>-181.5</v>
      </c>
      <c r="V21" s="250">
        <v>-12.5</v>
      </c>
      <c r="W21" s="307">
        <v>-13.6</v>
      </c>
      <c r="X21" s="324">
        <v>30.4</v>
      </c>
      <c r="Y21" s="250">
        <v>31.2</v>
      </c>
      <c r="Z21" s="250">
        <v>4.4000000000000004</v>
      </c>
      <c r="AA21" s="307">
        <v>-9.1999999999999993</v>
      </c>
      <c r="AB21" s="324">
        <v>22.5</v>
      </c>
      <c r="AC21" s="250">
        <v>17.899999999999999</v>
      </c>
      <c r="AD21" s="250">
        <v>-3.8</v>
      </c>
      <c r="AE21" s="307">
        <v>-1.8</v>
      </c>
    </row>
    <row r="22" spans="1:31" s="56" customFormat="1" ht="14.5">
      <c r="A22" s="55"/>
      <c r="B22" s="45" t="s">
        <v>7</v>
      </c>
      <c r="C22" s="309">
        <f>+C19+C20+C21</f>
        <v>207.8</v>
      </c>
      <c r="D22" s="309">
        <f>+D19+D20+D21</f>
        <v>211.6</v>
      </c>
      <c r="E22" s="309">
        <f>+E19+E20+E21</f>
        <v>211.6</v>
      </c>
      <c r="F22" s="311">
        <f>+F19+F20+F21</f>
        <v>215.9</v>
      </c>
      <c r="G22" s="308">
        <v>219.6</v>
      </c>
      <c r="H22" s="309">
        <v>219.6</v>
      </c>
      <c r="I22" s="309">
        <f>+I19+I20+I21</f>
        <v>223.16000000000003</v>
      </c>
      <c r="J22" s="310">
        <v>178</v>
      </c>
      <c r="K22" s="311">
        <f>+K19+K20+K21</f>
        <v>164.04000000000002</v>
      </c>
      <c r="L22" s="308">
        <v>172.4</v>
      </c>
      <c r="M22" s="309">
        <f>+M19+M20+M21</f>
        <v>187.3</v>
      </c>
      <c r="N22" s="310">
        <v>145</v>
      </c>
      <c r="O22" s="311">
        <v>151.9</v>
      </c>
      <c r="P22" s="308">
        <v>170</v>
      </c>
      <c r="Q22" s="309">
        <v>165.9</v>
      </c>
      <c r="R22" s="309">
        <v>140.69999999999999</v>
      </c>
      <c r="S22" s="311">
        <v>139.30000000000001</v>
      </c>
      <c r="T22" s="308">
        <v>142.00000000000003</v>
      </c>
      <c r="U22" s="309">
        <v>163.89999999999998</v>
      </c>
      <c r="V22" s="309">
        <v>304.3</v>
      </c>
      <c r="W22" s="311">
        <v>301.79999999999995</v>
      </c>
      <c r="X22" s="308">
        <v>345.29999999999995</v>
      </c>
      <c r="Y22" s="309">
        <v>345.5</v>
      </c>
      <c r="Z22" s="309">
        <v>322.89999999999998</v>
      </c>
      <c r="AA22" s="311">
        <v>309.2</v>
      </c>
      <c r="AB22" s="308">
        <v>317.8</v>
      </c>
      <c r="AC22" s="309">
        <v>309.79999999999995</v>
      </c>
      <c r="AD22" s="309">
        <v>291.2</v>
      </c>
      <c r="AE22" s="311">
        <v>292.8</v>
      </c>
    </row>
    <row r="23" spans="1:31" ht="14.5">
      <c r="A23" s="53"/>
      <c r="B23" s="43" t="s">
        <v>85</v>
      </c>
      <c r="C23" s="306">
        <v>1.9</v>
      </c>
      <c r="D23" s="306">
        <v>1.9</v>
      </c>
      <c r="E23" s="306">
        <v>0</v>
      </c>
      <c r="F23" s="317">
        <v>0</v>
      </c>
      <c r="G23" s="315"/>
      <c r="H23" s="316"/>
      <c r="I23" s="316">
        <v>0</v>
      </c>
      <c r="J23" s="316" t="s">
        <v>126</v>
      </c>
      <c r="K23" s="317"/>
      <c r="L23" s="305"/>
      <c r="M23" s="306">
        <v>0.1</v>
      </c>
      <c r="N23" s="327">
        <v>0.1</v>
      </c>
      <c r="O23" s="317">
        <v>0.1</v>
      </c>
      <c r="P23" s="330">
        <v>0</v>
      </c>
      <c r="Q23" s="331">
        <v>0</v>
      </c>
      <c r="R23" s="250">
        <v>29.9</v>
      </c>
      <c r="S23" s="307">
        <v>29.3</v>
      </c>
      <c r="T23" s="324">
        <v>28.7</v>
      </c>
      <c r="U23" s="250">
        <v>28.2</v>
      </c>
      <c r="V23" s="250">
        <v>30.6</v>
      </c>
      <c r="W23" s="307">
        <v>30.2</v>
      </c>
      <c r="X23" s="328">
        <v>0</v>
      </c>
      <c r="Y23" s="329">
        <v>0</v>
      </c>
      <c r="Z23" s="329">
        <v>0</v>
      </c>
      <c r="AA23" s="326">
        <v>0</v>
      </c>
      <c r="AB23" s="328">
        <v>0</v>
      </c>
      <c r="AC23" s="329">
        <v>0</v>
      </c>
      <c r="AD23" s="329">
        <v>0</v>
      </c>
      <c r="AE23" s="326">
        <v>0</v>
      </c>
    </row>
    <row r="24" spans="1:31" s="56" customFormat="1" ht="14.5">
      <c r="A24" s="55"/>
      <c r="B24" s="45" t="s">
        <v>39</v>
      </c>
      <c r="C24" s="309">
        <v>285.10000000000002</v>
      </c>
      <c r="D24" s="309">
        <v>125.8</v>
      </c>
      <c r="E24" s="309">
        <v>217.4</v>
      </c>
      <c r="F24" s="311">
        <v>69.900000000000006</v>
      </c>
      <c r="G24" s="308">
        <v>179.1</v>
      </c>
      <c r="H24" s="309">
        <v>44.7</v>
      </c>
      <c r="I24" s="310">
        <v>111.56</v>
      </c>
      <c r="J24" s="310">
        <v>155.1</v>
      </c>
      <c r="K24" s="311">
        <v>131.84</v>
      </c>
      <c r="L24" s="308">
        <v>97.6</v>
      </c>
      <c r="M24" s="309">
        <v>170.4</v>
      </c>
      <c r="N24" s="310">
        <v>219.5</v>
      </c>
      <c r="O24" s="311">
        <v>193.9</v>
      </c>
      <c r="P24" s="308">
        <v>151.30000000000001</v>
      </c>
      <c r="Q24" s="309">
        <v>110.4</v>
      </c>
      <c r="R24" s="309">
        <v>306.2</v>
      </c>
      <c r="S24" s="311">
        <v>286.39999999999998</v>
      </c>
      <c r="T24" s="308">
        <v>147.19999999999999</v>
      </c>
      <c r="U24" s="309">
        <v>209.3</v>
      </c>
      <c r="V24" s="309">
        <v>238.4</v>
      </c>
      <c r="W24" s="311">
        <v>221.9</v>
      </c>
      <c r="X24" s="308">
        <v>189.2</v>
      </c>
      <c r="Y24" s="309">
        <v>256</v>
      </c>
      <c r="Z24" s="309">
        <v>284.39999999999998</v>
      </c>
      <c r="AA24" s="311">
        <v>286.2</v>
      </c>
      <c r="AB24" s="308">
        <v>263.60000000000002</v>
      </c>
      <c r="AC24" s="309">
        <v>329</v>
      </c>
      <c r="AD24" s="309">
        <v>374.8</v>
      </c>
      <c r="AE24" s="311">
        <v>224.9</v>
      </c>
    </row>
    <row r="25" spans="1:31" s="56" customFormat="1" ht="15" thickBot="1">
      <c r="A25" s="55"/>
      <c r="B25" s="45" t="s">
        <v>40</v>
      </c>
      <c r="C25" s="309">
        <f>+C22+C24+C23</f>
        <v>494.8</v>
      </c>
      <c r="D25" s="309">
        <f>+D22+D24+D23</f>
        <v>339.29999999999995</v>
      </c>
      <c r="E25" s="309">
        <f>+E22+E24</f>
        <v>429</v>
      </c>
      <c r="F25" s="46">
        <f>+F22+F24</f>
        <v>285.8</v>
      </c>
      <c r="G25" s="318">
        <v>398.7</v>
      </c>
      <c r="H25" s="319">
        <v>264.3</v>
      </c>
      <c r="I25" s="319">
        <f>+I22+I24</f>
        <v>334.72</v>
      </c>
      <c r="J25" s="320">
        <v>333.1</v>
      </c>
      <c r="K25" s="321">
        <f>+K22+K24</f>
        <v>295.88</v>
      </c>
      <c r="L25" s="318">
        <v>270</v>
      </c>
      <c r="M25" s="319">
        <f>+M22+M24</f>
        <v>357.70000000000005</v>
      </c>
      <c r="N25" s="320">
        <v>364.5</v>
      </c>
      <c r="O25" s="321">
        <v>345.9</v>
      </c>
      <c r="P25" s="318">
        <f>+P22+P24</f>
        <v>321.3</v>
      </c>
      <c r="Q25" s="319">
        <v>375.5</v>
      </c>
      <c r="R25" s="319">
        <v>476.79999999999995</v>
      </c>
      <c r="S25" s="321">
        <v>455</v>
      </c>
      <c r="T25" s="318">
        <v>317.89999999999998</v>
      </c>
      <c r="U25" s="319">
        <v>373.2</v>
      </c>
      <c r="V25" s="319">
        <v>573.29999999999995</v>
      </c>
      <c r="W25" s="321">
        <v>553.9</v>
      </c>
      <c r="X25" s="318">
        <v>534.5</v>
      </c>
      <c r="Y25" s="319">
        <v>601.5</v>
      </c>
      <c r="Z25" s="319">
        <v>607.20000000000005</v>
      </c>
      <c r="AA25" s="321">
        <v>595.4</v>
      </c>
      <c r="AB25" s="318">
        <v>581.40000000000009</v>
      </c>
      <c r="AC25" s="319">
        <v>638.79999999999995</v>
      </c>
      <c r="AD25" s="319">
        <v>666</v>
      </c>
      <c r="AE25" s="321">
        <v>517.79999999999995</v>
      </c>
    </row>
    <row r="26" spans="1:31" ht="20.149999999999999" customHeight="1">
      <c r="A26" s="53"/>
      <c r="B26" s="15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98"/>
      <c r="O26" s="42"/>
      <c r="P26" s="42"/>
      <c r="Q26" s="42"/>
      <c r="R26" s="42"/>
      <c r="S26" s="42"/>
      <c r="T26" s="42"/>
      <c r="U26" s="42"/>
      <c r="V26" s="42"/>
      <c r="W26" s="42"/>
    </row>
    <row r="27" spans="1:31" ht="14.5">
      <c r="A27" s="53"/>
      <c r="B27" s="58" t="s">
        <v>112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199"/>
      <c r="O27" s="54"/>
      <c r="P27" s="54"/>
      <c r="Q27" s="54"/>
      <c r="R27" s="54"/>
      <c r="S27" s="54"/>
      <c r="T27" s="54"/>
      <c r="U27" s="54"/>
      <c r="V27" s="54"/>
      <c r="W27" s="54"/>
    </row>
    <row r="28" spans="1:31" s="31" customFormat="1" ht="20.149999999999999" customHeight="1">
      <c r="A28" s="150"/>
      <c r="B28" s="13" t="s">
        <v>114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42"/>
      <c r="N28" s="198"/>
      <c r="O28" s="42"/>
      <c r="P28" s="42"/>
      <c r="Q28" s="42"/>
      <c r="R28" s="42"/>
      <c r="S28" s="42"/>
      <c r="T28" s="42"/>
      <c r="U28" s="42"/>
      <c r="V28" s="42"/>
      <c r="W28" s="42"/>
    </row>
    <row r="29" spans="1:31" s="63" customFormat="1" ht="20.149999999999999" customHeight="1">
      <c r="A29" s="59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  <c r="N29" s="200"/>
      <c r="O29" s="62"/>
      <c r="P29" s="62"/>
      <c r="Q29" s="62"/>
      <c r="R29" s="62"/>
      <c r="S29" s="62"/>
      <c r="T29" s="62"/>
      <c r="U29" s="62"/>
      <c r="V29" s="62"/>
      <c r="W29" s="62"/>
    </row>
    <row r="30" spans="1:31" ht="20.149999999999999" customHeight="1">
      <c r="A30" s="53"/>
      <c r="B30" s="15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198"/>
      <c r="O30" s="42"/>
      <c r="P30" s="42"/>
      <c r="Q30" s="42"/>
      <c r="R30" s="42"/>
      <c r="S30" s="42"/>
      <c r="T30" s="42"/>
      <c r="U30" s="42"/>
      <c r="V30" s="42"/>
      <c r="W30" s="42"/>
    </row>
    <row r="31" spans="1:31" ht="20.149999999999999" customHeight="1">
      <c r="A31" s="53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</row>
    <row r="32" spans="1:31" ht="20.149999999999999" customHeight="1">
      <c r="A32" s="53"/>
    </row>
    <row r="33" spans="1:1" ht="20.149999999999999" customHeight="1">
      <c r="A33" s="53"/>
    </row>
    <row r="34" spans="1:1" ht="20.149999999999999" customHeight="1">
      <c r="A34" s="53"/>
    </row>
    <row r="35" spans="1:1" ht="20.149999999999999" customHeight="1">
      <c r="A35" s="53"/>
    </row>
    <row r="36" spans="1:1" ht="20.149999999999999" customHeight="1">
      <c r="A36" s="53"/>
    </row>
    <row r="37" spans="1:1" ht="20.149999999999999" customHeight="1">
      <c r="A37" s="53"/>
    </row>
    <row r="38" spans="1:1" ht="20.149999999999999" customHeight="1">
      <c r="A38" s="53"/>
    </row>
    <row r="39" spans="1:1" ht="20.149999999999999" customHeight="1">
      <c r="A39" s="53"/>
    </row>
    <row r="40" spans="1:1" ht="20.149999999999999" customHeight="1">
      <c r="A40" s="53"/>
    </row>
    <row r="41" spans="1:1" ht="20.149999999999999" customHeight="1">
      <c r="A41" s="53"/>
    </row>
    <row r="42" spans="1:1" ht="20.149999999999999" customHeight="1">
      <c r="A42" s="53"/>
    </row>
    <row r="43" spans="1:1" ht="20.149999999999999" customHeight="1">
      <c r="A43" s="53"/>
    </row>
    <row r="44" spans="1:1" ht="20.149999999999999" customHeight="1">
      <c r="A44" s="53"/>
    </row>
    <row r="45" spans="1:1" ht="20.149999999999999" customHeight="1">
      <c r="A45" s="53"/>
    </row>
    <row r="46" spans="1:1" ht="20.149999999999999" customHeight="1">
      <c r="A46" s="53"/>
    </row>
    <row r="47" spans="1:1" ht="20.149999999999999" customHeight="1">
      <c r="A47" s="53"/>
    </row>
    <row r="48" spans="1:1" ht="20.149999999999999" customHeight="1">
      <c r="A48" s="53"/>
    </row>
    <row r="49" spans="1:1" ht="20.149999999999999" customHeight="1">
      <c r="A49" s="53"/>
    </row>
    <row r="50" spans="1:1" ht="20.149999999999999" customHeight="1">
      <c r="A50" s="53"/>
    </row>
    <row r="51" spans="1:1" ht="20.149999999999999" customHeight="1">
      <c r="A51" s="53"/>
    </row>
    <row r="52" spans="1:1" ht="20.149999999999999" customHeight="1">
      <c r="A52" s="53"/>
    </row>
    <row r="53" spans="1:1" ht="20.149999999999999" customHeight="1">
      <c r="A53" s="53"/>
    </row>
    <row r="54" spans="1:1" ht="20.149999999999999" customHeight="1">
      <c r="A54" s="53"/>
    </row>
    <row r="55" spans="1:1" ht="20.149999999999999" customHeight="1">
      <c r="A55" s="53"/>
    </row>
    <row r="56" spans="1:1" ht="20.149999999999999" customHeight="1">
      <c r="A56" s="53"/>
    </row>
    <row r="57" spans="1:1" ht="20.149999999999999" customHeight="1">
      <c r="A57" s="53"/>
    </row>
    <row r="58" spans="1:1" ht="20.149999999999999" customHeight="1">
      <c r="A58" s="53"/>
    </row>
    <row r="59" spans="1:1" ht="20.149999999999999" customHeight="1">
      <c r="A59" s="53"/>
    </row>
    <row r="60" spans="1:1" ht="20.149999999999999" customHeight="1">
      <c r="A60" s="53"/>
    </row>
    <row r="61" spans="1:1" ht="20.149999999999999" customHeight="1">
      <c r="A61" s="53"/>
    </row>
    <row r="62" spans="1:1" ht="20.149999999999999" customHeight="1">
      <c r="A62" s="53"/>
    </row>
    <row r="63" spans="1:1" ht="20.149999999999999" customHeight="1">
      <c r="A63" s="53"/>
    </row>
    <row r="64" spans="1:1" ht="20.149999999999999" customHeight="1">
      <c r="A64" s="53"/>
    </row>
    <row r="65" spans="1:1" ht="20.149999999999999" customHeight="1">
      <c r="A65" s="53"/>
    </row>
    <row r="66" spans="1:1" ht="20.149999999999999" customHeight="1">
      <c r="A66" s="53"/>
    </row>
    <row r="67" spans="1:1" ht="20.149999999999999" customHeight="1">
      <c r="A67" s="53"/>
    </row>
    <row r="68" spans="1:1" ht="20.149999999999999" customHeight="1">
      <c r="A68" s="53"/>
    </row>
    <row r="69" spans="1:1" ht="20.149999999999999" customHeight="1">
      <c r="A69" s="53"/>
    </row>
    <row r="70" spans="1:1" ht="20.149999999999999" customHeight="1">
      <c r="A70" s="53"/>
    </row>
    <row r="71" spans="1:1" ht="20.149999999999999" customHeight="1">
      <c r="A71" s="53"/>
    </row>
    <row r="72" spans="1:1" ht="20.149999999999999" customHeight="1">
      <c r="A72" s="53"/>
    </row>
    <row r="73" spans="1:1" ht="20.149999999999999" customHeight="1">
      <c r="A73" s="53"/>
    </row>
    <row r="74" spans="1:1" ht="20.149999999999999" customHeight="1">
      <c r="A74" s="53"/>
    </row>
    <row r="75" spans="1:1" ht="20.149999999999999" customHeight="1">
      <c r="A75" s="53"/>
    </row>
    <row r="76" spans="1:1" ht="20.149999999999999" customHeight="1">
      <c r="A76" s="53"/>
    </row>
    <row r="77" spans="1:1" ht="20.149999999999999" customHeight="1">
      <c r="A77" s="53"/>
    </row>
    <row r="78" spans="1:1" ht="20.149999999999999" customHeight="1">
      <c r="A78" s="53"/>
    </row>
    <row r="79" spans="1:1" ht="20.149999999999999" customHeight="1">
      <c r="A79" s="53"/>
    </row>
    <row r="80" spans="1:1" ht="20.149999999999999" customHeight="1">
      <c r="A80" s="53"/>
    </row>
    <row r="81" spans="1:1" ht="20.149999999999999" customHeight="1">
      <c r="A81" s="53"/>
    </row>
    <row r="82" spans="1:1" ht="20.149999999999999" customHeight="1">
      <c r="A82" s="53"/>
    </row>
    <row r="83" spans="1:1" ht="20.149999999999999" customHeight="1">
      <c r="A83" s="53"/>
    </row>
    <row r="84" spans="1:1" ht="20.149999999999999" customHeight="1">
      <c r="A84" s="53"/>
    </row>
    <row r="85" spans="1:1" ht="20.149999999999999" customHeight="1">
      <c r="A85" s="53"/>
    </row>
    <row r="86" spans="1:1" ht="20.149999999999999" customHeight="1">
      <c r="A86" s="53"/>
    </row>
    <row r="87" spans="1:1" ht="20.149999999999999" customHeight="1">
      <c r="A87" s="53"/>
    </row>
    <row r="88" spans="1:1" ht="20.149999999999999" customHeight="1">
      <c r="A88" s="53"/>
    </row>
    <row r="89" spans="1:1" ht="20.149999999999999" customHeight="1">
      <c r="A89" s="53"/>
    </row>
    <row r="90" spans="1:1" ht="20.149999999999999" customHeight="1">
      <c r="A90" s="53"/>
    </row>
    <row r="91" spans="1:1" ht="20.149999999999999" customHeight="1">
      <c r="A91" s="53"/>
    </row>
    <row r="92" spans="1:1" ht="20.149999999999999" customHeight="1">
      <c r="A92" s="53"/>
    </row>
    <row r="93" spans="1:1" ht="20.149999999999999" customHeight="1">
      <c r="A93" s="53"/>
    </row>
    <row r="94" spans="1:1" ht="20.149999999999999" customHeight="1">
      <c r="A94" s="53"/>
    </row>
    <row r="95" spans="1:1" ht="20.149999999999999" customHeight="1">
      <c r="A95" s="53"/>
    </row>
    <row r="96" spans="1:1" ht="20.149999999999999" customHeight="1">
      <c r="A96" s="53"/>
    </row>
    <row r="97" spans="1:1" ht="20.149999999999999" customHeight="1">
      <c r="A97" s="53"/>
    </row>
    <row r="98" spans="1:1" ht="20.149999999999999" customHeight="1">
      <c r="A98" s="53"/>
    </row>
    <row r="99" spans="1:1" ht="20.149999999999999" customHeight="1">
      <c r="A99" s="53"/>
    </row>
    <row r="100" spans="1:1" ht="20.149999999999999" customHeight="1">
      <c r="A100" s="53"/>
    </row>
    <row r="101" spans="1:1" ht="20.149999999999999" customHeight="1">
      <c r="A101" s="53"/>
    </row>
    <row r="102" spans="1:1" ht="20.149999999999999" customHeight="1">
      <c r="A102" s="53"/>
    </row>
    <row r="103" spans="1:1" ht="20.149999999999999" customHeight="1">
      <c r="A103" s="53"/>
    </row>
    <row r="104" spans="1:1" ht="20.149999999999999" customHeight="1">
      <c r="A104" s="53"/>
    </row>
    <row r="105" spans="1:1" ht="20.149999999999999" customHeight="1">
      <c r="A105" s="53"/>
    </row>
    <row r="106" spans="1:1" ht="20.149999999999999" customHeight="1">
      <c r="A106" s="53"/>
    </row>
    <row r="107" spans="1:1" ht="20.149999999999999" customHeight="1">
      <c r="A107" s="53"/>
    </row>
    <row r="108" spans="1:1" ht="20.149999999999999" customHeight="1">
      <c r="A108" s="53"/>
    </row>
    <row r="109" spans="1:1" ht="20.149999999999999" customHeight="1">
      <c r="A109" s="53"/>
    </row>
    <row r="110" spans="1:1" ht="20.149999999999999" customHeight="1">
      <c r="A110" s="53"/>
    </row>
    <row r="111" spans="1:1" ht="20.149999999999999" customHeight="1">
      <c r="A111" s="53"/>
    </row>
    <row r="112" spans="1:1" ht="20.149999999999999" customHeight="1">
      <c r="A112" s="53"/>
    </row>
    <row r="113" spans="1:1" ht="20.149999999999999" customHeight="1">
      <c r="A113" s="53"/>
    </row>
    <row r="114" spans="1:1" ht="20.149999999999999" customHeight="1">
      <c r="A114" s="53"/>
    </row>
    <row r="115" spans="1:1" ht="20.149999999999999" customHeight="1">
      <c r="A115" s="53"/>
    </row>
    <row r="116" spans="1:1" ht="20.149999999999999" customHeight="1">
      <c r="A116" s="53"/>
    </row>
    <row r="117" spans="1:1" ht="20.149999999999999" customHeight="1">
      <c r="A117" s="53"/>
    </row>
    <row r="118" spans="1:1" ht="20.149999999999999" customHeight="1">
      <c r="A118" s="53"/>
    </row>
    <row r="119" spans="1:1" ht="20.149999999999999" customHeight="1">
      <c r="A119" s="53"/>
    </row>
    <row r="120" spans="1:1" ht="20.149999999999999" customHeight="1">
      <c r="A120" s="53"/>
    </row>
    <row r="121" spans="1:1" ht="20.149999999999999" customHeight="1">
      <c r="A121" s="53"/>
    </row>
    <row r="122" spans="1:1" ht="20.149999999999999" customHeight="1">
      <c r="A122" s="53"/>
    </row>
    <row r="123" spans="1:1" ht="20.149999999999999" customHeight="1">
      <c r="A123" s="53"/>
    </row>
    <row r="124" spans="1:1" ht="20.149999999999999" customHeight="1">
      <c r="A124" s="53"/>
    </row>
    <row r="125" spans="1:1" ht="20.149999999999999" customHeight="1">
      <c r="A125" s="53"/>
    </row>
    <row r="126" spans="1:1" ht="20.149999999999999" customHeight="1">
      <c r="A126" s="53"/>
    </row>
    <row r="127" spans="1:1" ht="20.149999999999999" customHeight="1">
      <c r="A127" s="53"/>
    </row>
    <row r="128" spans="1:1" ht="20.149999999999999" customHeight="1">
      <c r="A128" s="53"/>
    </row>
    <row r="129" spans="1:1" ht="20.149999999999999" customHeight="1">
      <c r="A129" s="53"/>
    </row>
    <row r="130" spans="1:1" ht="20.149999999999999" customHeight="1">
      <c r="A130" s="53"/>
    </row>
    <row r="131" spans="1:1" ht="20.149999999999999" customHeight="1">
      <c r="A131" s="53"/>
    </row>
    <row r="132" spans="1:1" ht="20.149999999999999" customHeight="1">
      <c r="A132" s="53"/>
    </row>
    <row r="133" spans="1:1" ht="20.149999999999999" customHeight="1">
      <c r="A133" s="53"/>
    </row>
    <row r="134" spans="1:1" ht="20.149999999999999" customHeight="1">
      <c r="A134" s="53"/>
    </row>
    <row r="135" spans="1:1" ht="20.149999999999999" customHeight="1">
      <c r="A135" s="53"/>
    </row>
    <row r="136" spans="1:1" ht="20.149999999999999" customHeight="1">
      <c r="A136" s="53"/>
    </row>
    <row r="137" spans="1:1" ht="20.149999999999999" customHeight="1">
      <c r="A137" s="53"/>
    </row>
    <row r="138" spans="1:1" ht="20.149999999999999" customHeight="1">
      <c r="A138" s="53"/>
    </row>
    <row r="139" spans="1:1" ht="20.149999999999999" customHeight="1">
      <c r="A139" s="53"/>
    </row>
    <row r="140" spans="1:1" ht="20.149999999999999" customHeight="1">
      <c r="A140" s="53"/>
    </row>
    <row r="141" spans="1:1" ht="20.149999999999999" customHeight="1">
      <c r="A141" s="53"/>
    </row>
    <row r="142" spans="1:1" ht="20.149999999999999" customHeight="1">
      <c r="A142" s="53"/>
    </row>
    <row r="143" spans="1:1" ht="20.149999999999999" customHeight="1">
      <c r="A143" s="53"/>
    </row>
    <row r="144" spans="1:1" ht="20.149999999999999" customHeight="1">
      <c r="A144" s="53"/>
    </row>
    <row r="145" spans="1:1" ht="20.149999999999999" customHeight="1">
      <c r="A145" s="53"/>
    </row>
    <row r="146" spans="1:1" ht="20.149999999999999" customHeight="1">
      <c r="A146" s="53"/>
    </row>
    <row r="147" spans="1:1" ht="20.149999999999999" customHeight="1">
      <c r="A147" s="53"/>
    </row>
    <row r="148" spans="1:1" ht="20.149999999999999" customHeight="1">
      <c r="A148" s="53"/>
    </row>
    <row r="149" spans="1:1" ht="20.149999999999999" customHeight="1">
      <c r="A149" s="53"/>
    </row>
    <row r="150" spans="1:1" ht="20.149999999999999" customHeight="1">
      <c r="A150" s="53"/>
    </row>
    <row r="151" spans="1:1" ht="20.149999999999999" customHeight="1">
      <c r="A151" s="53"/>
    </row>
    <row r="152" spans="1:1" ht="20.149999999999999" customHeight="1">
      <c r="A152" s="53"/>
    </row>
    <row r="153" spans="1:1" ht="20.149999999999999" customHeight="1">
      <c r="A153" s="53"/>
    </row>
    <row r="154" spans="1:1" ht="20.149999999999999" customHeight="1">
      <c r="A154" s="53"/>
    </row>
    <row r="155" spans="1:1" ht="20.149999999999999" customHeight="1">
      <c r="A155" s="53"/>
    </row>
    <row r="156" spans="1:1" ht="20.149999999999999" customHeight="1">
      <c r="A156" s="53"/>
    </row>
    <row r="157" spans="1:1" ht="20.149999999999999" customHeight="1">
      <c r="A157" s="53"/>
    </row>
    <row r="158" spans="1:1" ht="20.149999999999999" customHeight="1">
      <c r="A158" s="53"/>
    </row>
    <row r="159" spans="1:1" ht="20.149999999999999" customHeight="1">
      <c r="A159" s="53"/>
    </row>
    <row r="160" spans="1:1" ht="20.149999999999999" customHeight="1">
      <c r="A160" s="53"/>
    </row>
    <row r="161" spans="1:1" ht="20.149999999999999" customHeight="1">
      <c r="A161" s="53"/>
    </row>
    <row r="162" spans="1:1" ht="20.149999999999999" customHeight="1">
      <c r="A162" s="53"/>
    </row>
    <row r="163" spans="1:1" ht="20.149999999999999" customHeight="1">
      <c r="A163" s="53"/>
    </row>
    <row r="164" spans="1:1" ht="20.149999999999999" customHeight="1">
      <c r="A164" s="53"/>
    </row>
    <row r="165" spans="1:1" ht="20.149999999999999" customHeight="1">
      <c r="A165" s="53"/>
    </row>
    <row r="166" spans="1:1" ht="20.149999999999999" customHeight="1">
      <c r="A166" s="53"/>
    </row>
    <row r="167" spans="1:1" ht="20.149999999999999" customHeight="1">
      <c r="A167" s="53"/>
    </row>
    <row r="168" spans="1:1" ht="20.149999999999999" customHeight="1">
      <c r="A168" s="53"/>
    </row>
    <row r="169" spans="1:1" ht="20.149999999999999" customHeight="1">
      <c r="A169" s="53"/>
    </row>
    <row r="170" spans="1:1" ht="20.149999999999999" customHeight="1">
      <c r="A170" s="53"/>
    </row>
    <row r="171" spans="1:1" ht="20.149999999999999" customHeight="1">
      <c r="A171" s="53"/>
    </row>
    <row r="172" spans="1:1" ht="20.149999999999999" customHeight="1">
      <c r="A172" s="53"/>
    </row>
    <row r="173" spans="1:1" ht="20.149999999999999" customHeight="1">
      <c r="A173" s="53"/>
    </row>
    <row r="174" spans="1:1" ht="20.149999999999999" customHeight="1">
      <c r="A174" s="53"/>
    </row>
    <row r="175" spans="1:1" ht="20.149999999999999" customHeight="1">
      <c r="A175" s="53"/>
    </row>
    <row r="176" spans="1:1" ht="20.149999999999999" customHeight="1">
      <c r="A176" s="53"/>
    </row>
    <row r="177" spans="1:1" ht="20.149999999999999" customHeight="1">
      <c r="A177" s="53"/>
    </row>
    <row r="178" spans="1:1" ht="20.149999999999999" customHeight="1">
      <c r="A178" s="53"/>
    </row>
    <row r="179" spans="1:1" ht="20.149999999999999" customHeight="1">
      <c r="A179" s="53"/>
    </row>
    <row r="180" spans="1:1" ht="20.149999999999999" customHeight="1">
      <c r="A180" s="53"/>
    </row>
    <row r="181" spans="1:1" ht="20.149999999999999" customHeight="1">
      <c r="A181" s="53"/>
    </row>
    <row r="182" spans="1:1" ht="20.149999999999999" customHeight="1">
      <c r="A182" s="53"/>
    </row>
    <row r="183" spans="1:1" ht="20.149999999999999" customHeight="1">
      <c r="A183" s="53"/>
    </row>
    <row r="184" spans="1:1" ht="20.149999999999999" customHeight="1">
      <c r="A184" s="53"/>
    </row>
    <row r="185" spans="1:1" ht="20.149999999999999" customHeight="1">
      <c r="A185" s="53"/>
    </row>
    <row r="186" spans="1:1" ht="20.149999999999999" customHeight="1">
      <c r="A186" s="53"/>
    </row>
    <row r="187" spans="1:1" ht="20.149999999999999" customHeight="1">
      <c r="A187" s="53"/>
    </row>
    <row r="188" spans="1:1" ht="20.149999999999999" customHeight="1">
      <c r="A188" s="53"/>
    </row>
    <row r="189" spans="1:1" ht="20.149999999999999" customHeight="1">
      <c r="A189" s="53"/>
    </row>
    <row r="190" spans="1:1" ht="20.149999999999999" customHeight="1">
      <c r="A190" s="53"/>
    </row>
    <row r="191" spans="1:1" ht="20.149999999999999" customHeight="1">
      <c r="A191" s="53"/>
    </row>
    <row r="192" spans="1:1" ht="20.149999999999999" customHeight="1">
      <c r="A192" s="53"/>
    </row>
    <row r="193" spans="1:1" ht="20.149999999999999" customHeight="1">
      <c r="A193" s="53"/>
    </row>
    <row r="194" spans="1:1" ht="20.149999999999999" customHeight="1">
      <c r="A194" s="53"/>
    </row>
    <row r="195" spans="1:1" ht="20.149999999999999" customHeight="1">
      <c r="A195" s="53"/>
    </row>
    <row r="196" spans="1:1" ht="20.149999999999999" customHeight="1">
      <c r="A196" s="53"/>
    </row>
    <row r="197" spans="1:1" ht="20.149999999999999" customHeight="1">
      <c r="A197" s="53"/>
    </row>
    <row r="198" spans="1:1" ht="20.149999999999999" customHeight="1">
      <c r="A198" s="53"/>
    </row>
    <row r="199" spans="1:1" ht="20.149999999999999" customHeight="1">
      <c r="A199" s="53"/>
    </row>
    <row r="200" spans="1:1" ht="20.149999999999999" customHeight="1">
      <c r="A200" s="53"/>
    </row>
    <row r="201" spans="1:1" ht="20.149999999999999" customHeight="1">
      <c r="A201" s="53"/>
    </row>
    <row r="202" spans="1:1" ht="20.149999999999999" customHeight="1">
      <c r="A202" s="53"/>
    </row>
    <row r="203" spans="1:1" ht="20.149999999999999" customHeight="1">
      <c r="A203" s="53"/>
    </row>
    <row r="204" spans="1:1" ht="20.149999999999999" customHeight="1">
      <c r="A204" s="53"/>
    </row>
    <row r="205" spans="1:1" ht="20.149999999999999" customHeight="1">
      <c r="A205" s="53"/>
    </row>
    <row r="206" spans="1:1" ht="20.149999999999999" customHeight="1">
      <c r="A206" s="53"/>
    </row>
    <row r="207" spans="1:1" ht="20.149999999999999" customHeight="1">
      <c r="A207" s="53"/>
    </row>
    <row r="208" spans="1:1" ht="20.149999999999999" customHeight="1">
      <c r="A208" s="53"/>
    </row>
    <row r="209" spans="1:1" ht="20.149999999999999" customHeight="1">
      <c r="A209" s="53"/>
    </row>
    <row r="210" spans="1:1" ht="20.149999999999999" customHeight="1">
      <c r="A210" s="53"/>
    </row>
    <row r="211" spans="1:1" ht="20.149999999999999" customHeight="1" thickBot="1">
      <c r="A211" s="64"/>
    </row>
  </sheetData>
  <sheetProtection selectLockedCells="1" selectUnlockedCells="1"/>
  <phoneticPr fontId="3" type="noConversion"/>
  <pageMargins left="0.25" right="0.25" top="0.75" bottom="0.75" header="0.3" footer="0.3"/>
  <pageSetup paperSize="9" scale="96" orientation="landscape" useFirstPageNumber="1" horizontalDpi="4294967293" r:id="rId1"/>
  <headerFooter alignWithMargins="0"/>
  <customProperties>
    <customPr name="_pios_id" r:id="rId2"/>
    <customPr name="EpmWorksheetKeyString_GUID" r:id="rId3"/>
  </customProperties>
  <webPublishItems count="5">
    <webPublishItem id="14129" divId="Dati_finanziari_FY15_14129" sourceType="range" sourceRef="B1:W4" destinationFile="D:\Documents and Settings\Mondadori\Desktop\dati finanziari FY15\stat_patr_trime_ita.htm"/>
    <webPublishItem id="32058" divId="Dati_finanziari_9M15_32058" sourceType="range" sourceRef="B1:W4" destinationFile="D:\Documents and Settings\Mondadori\Desktop\Dati finanziari 9M15\stat_patr_trime_ita.htm"/>
    <webPublishItem id="32441" divId="Dati_finanziari_1Q15_ita_32441" sourceType="range" sourceRef="B1:W4" destinationFile="D:\Documents and Settings\Mondadori\Desktop\dati finanziari 1Q15\stat_patr_trime_ita.htm"/>
    <webPublishItem id="15195" divId="Dati_finanziari_FY15_15195" sourceType="range" sourceRef="B2:W4" destinationFile="D:\Documents and Settings\Mondadori\Desktop\dati finanziari FY15\stat_patr_trime_ita.htm"/>
    <webPublishItem id="16860" divId="Copia_Dati_finanziari_FY14_ita_def_16860" sourceType="range" sourceRef="B2:W4" destinationFile="D:\Documents and Settings\Mondadori\Desktop\dati finanziari FY2014\stat_patr_trime_ita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115" zoomScaleNormal="115" workbookViewId="0">
      <pane ySplit="1" topLeftCell="A2" activePane="bottomLeft" state="frozen"/>
      <selection activeCell="O22" sqref="O22"/>
      <selection pane="bottomLeft" activeCell="B14" sqref="B14:H14"/>
    </sheetView>
  </sheetViews>
  <sheetFormatPr defaultColWidth="10.08203125" defaultRowHeight="20.149999999999999" customHeight="1"/>
  <cols>
    <col min="1" max="1" width="10.08203125" style="66"/>
    <col min="2" max="2" width="45.08203125" style="66" customWidth="1"/>
    <col min="3" max="8" width="14.5" style="66" customWidth="1"/>
    <col min="9" max="16384" width="10.08203125" style="66"/>
  </cols>
  <sheetData>
    <row r="1" spans="1:9" ht="16" thickBot="1">
      <c r="A1" s="152"/>
      <c r="B1" s="19" t="s">
        <v>0</v>
      </c>
      <c r="C1" s="253" t="s">
        <v>161</v>
      </c>
      <c r="D1" s="120" t="s">
        <v>110</v>
      </c>
      <c r="E1" s="120" t="s">
        <v>116</v>
      </c>
      <c r="F1" s="121" t="s">
        <v>86</v>
      </c>
      <c r="G1" s="121" t="s">
        <v>134</v>
      </c>
      <c r="H1" s="121" t="s">
        <v>132</v>
      </c>
    </row>
    <row r="2" spans="1:9" s="154" customFormat="1" ht="14.5">
      <c r="A2" s="153"/>
      <c r="B2" s="67" t="s">
        <v>55</v>
      </c>
      <c r="C2" s="254">
        <v>807.3</v>
      </c>
      <c r="D2" s="254">
        <v>744</v>
      </c>
      <c r="E2" s="254">
        <v>884.9</v>
      </c>
      <c r="F2" s="254">
        <v>891.4</v>
      </c>
      <c r="G2" s="260" t="s">
        <v>133</v>
      </c>
      <c r="H2" s="254">
        <v>1263.3</v>
      </c>
    </row>
    <row r="3" spans="1:9" s="154" customFormat="1" ht="14.5">
      <c r="A3" s="153"/>
      <c r="B3" s="68" t="s">
        <v>56</v>
      </c>
      <c r="C3" s="255">
        <v>246.6</v>
      </c>
      <c r="D3" s="255">
        <v>225.3</v>
      </c>
      <c r="E3" s="255">
        <v>279.39999999999998</v>
      </c>
      <c r="F3" s="255">
        <v>280.3</v>
      </c>
      <c r="G3" s="255">
        <v>302.39999999999998</v>
      </c>
      <c r="H3" s="255">
        <v>396.4</v>
      </c>
    </row>
    <row r="4" spans="1:9" s="154" customFormat="1" ht="14.5">
      <c r="A4" s="153"/>
      <c r="B4" s="68" t="s">
        <v>57</v>
      </c>
      <c r="C4" s="255">
        <v>277.3</v>
      </c>
      <c r="D4" s="255">
        <v>257.60000000000002</v>
      </c>
      <c r="E4" s="255">
        <v>284.3</v>
      </c>
      <c r="F4" s="255">
        <v>292.10000000000002</v>
      </c>
      <c r="G4" s="255">
        <v>330.9</v>
      </c>
      <c r="H4" s="255">
        <v>415.4</v>
      </c>
    </row>
    <row r="5" spans="1:9" s="154" customFormat="1" ht="14.5">
      <c r="A5" s="153"/>
      <c r="B5" s="68" t="s">
        <v>58</v>
      </c>
      <c r="C5" s="255">
        <v>50.3</v>
      </c>
      <c r="D5" s="255">
        <v>47.9</v>
      </c>
      <c r="E5" s="255">
        <v>60.14</v>
      </c>
      <c r="F5" s="255">
        <v>70.2</v>
      </c>
      <c r="G5" s="255">
        <v>81.3</v>
      </c>
      <c r="H5" s="255">
        <v>102.4</v>
      </c>
    </row>
    <row r="6" spans="1:9" s="154" customFormat="1" ht="14.5">
      <c r="A6" s="153"/>
      <c r="B6" s="68" t="s">
        <v>15</v>
      </c>
      <c r="C6" s="255">
        <v>135.80000000000001</v>
      </c>
      <c r="D6" s="255">
        <v>133.1</v>
      </c>
      <c r="E6" s="255">
        <v>153.24</v>
      </c>
      <c r="F6" s="255">
        <v>159.80000000000001</v>
      </c>
      <c r="G6" s="255">
        <v>171</v>
      </c>
      <c r="H6" s="255">
        <v>240.7</v>
      </c>
    </row>
    <row r="7" spans="1:9" s="154" customFormat="1" ht="14.5">
      <c r="A7" s="153"/>
      <c r="B7" s="68" t="s">
        <v>59</v>
      </c>
      <c r="C7" s="256">
        <v>-8.3000000000000007</v>
      </c>
      <c r="D7" s="256">
        <v>-18</v>
      </c>
      <c r="E7" s="256">
        <v>-2.6</v>
      </c>
      <c r="F7" s="256">
        <v>-1.1000000000000001</v>
      </c>
      <c r="G7" s="256">
        <v>0</v>
      </c>
      <c r="H7" s="256">
        <v>0.5</v>
      </c>
    </row>
    <row r="8" spans="1:9" s="154" customFormat="1" ht="14.5">
      <c r="A8" s="153"/>
      <c r="B8" s="70" t="s">
        <v>69</v>
      </c>
      <c r="C8" s="257">
        <v>105.7</v>
      </c>
      <c r="D8" s="257">
        <v>98.100000000000023</v>
      </c>
      <c r="E8" s="257">
        <v>110.41999999999999</v>
      </c>
      <c r="F8" s="257">
        <v>90.099999999999881</v>
      </c>
      <c r="G8" s="257">
        <v>84.500000000000057</v>
      </c>
      <c r="H8" s="257">
        <v>109</v>
      </c>
    </row>
    <row r="9" spans="1:9" s="154" customFormat="1" ht="14.5">
      <c r="A9" s="153"/>
      <c r="B9" s="68" t="s">
        <v>48</v>
      </c>
      <c r="C9" s="255">
        <v>11.2</v>
      </c>
      <c r="D9" s="255">
        <v>8.9</v>
      </c>
      <c r="E9" s="255">
        <v>6.4</v>
      </c>
      <c r="F9" s="255">
        <v>11.7</v>
      </c>
      <c r="G9" s="255">
        <v>5.0999999999999996</v>
      </c>
      <c r="H9" s="255">
        <v>10.8</v>
      </c>
    </row>
    <row r="10" spans="1:9" s="154" customFormat="1" ht="14.5">
      <c r="A10" s="153"/>
      <c r="B10" s="68" t="s">
        <v>75</v>
      </c>
      <c r="C10" s="255">
        <v>3.4</v>
      </c>
      <c r="D10" s="255">
        <v>4.5999999999999996</v>
      </c>
      <c r="E10" s="255">
        <v>1.1000000000000001</v>
      </c>
      <c r="F10" s="255">
        <v>0.9</v>
      </c>
      <c r="G10" s="255">
        <v>-7.3</v>
      </c>
      <c r="H10" s="255">
        <v>3.7</v>
      </c>
    </row>
    <row r="11" spans="1:9" s="154" customFormat="1" ht="14.5">
      <c r="A11" s="153"/>
      <c r="B11" s="67" t="s">
        <v>65</v>
      </c>
      <c r="C11" s="254">
        <v>91.1</v>
      </c>
      <c r="D11" s="254">
        <v>84.600000000000023</v>
      </c>
      <c r="E11" s="254">
        <v>102.91999999999999</v>
      </c>
      <c r="F11" s="254">
        <v>77.499999999999872</v>
      </c>
      <c r="G11" s="254">
        <v>86.70000000000006</v>
      </c>
      <c r="H11" s="254">
        <v>94</v>
      </c>
    </row>
    <row r="12" spans="1:9" s="154" customFormat="1" ht="14.5">
      <c r="A12" s="153"/>
      <c r="B12" s="68" t="s">
        <v>60</v>
      </c>
      <c r="C12" s="255">
        <v>32.5</v>
      </c>
      <c r="D12" s="255">
        <v>55.400000000000006</v>
      </c>
      <c r="E12" s="255">
        <v>26</v>
      </c>
      <c r="F12" s="255">
        <v>26.2</v>
      </c>
      <c r="G12" s="255">
        <v>26.3</v>
      </c>
      <c r="H12" s="255">
        <v>34</v>
      </c>
    </row>
    <row r="13" spans="1:9" s="154" customFormat="1" ht="14.5">
      <c r="A13" s="153"/>
      <c r="B13" s="68" t="s">
        <v>87</v>
      </c>
      <c r="C13" s="258">
        <v>13.4</v>
      </c>
      <c r="D13" s="258">
        <v>14.4</v>
      </c>
      <c r="E13" s="258">
        <v>14.6</v>
      </c>
      <c r="F13" s="258"/>
      <c r="G13" s="258"/>
      <c r="H13" s="258"/>
      <c r="I13" s="140"/>
    </row>
    <row r="14" spans="1:9" s="154" customFormat="1" ht="14.5">
      <c r="A14" s="153"/>
      <c r="B14" s="67" t="s">
        <v>16</v>
      </c>
      <c r="C14" s="254">
        <v>45.199999999999996</v>
      </c>
      <c r="D14" s="254">
        <v>14.800000000000017</v>
      </c>
      <c r="E14" s="254">
        <v>62.319999999999986</v>
      </c>
      <c r="F14" s="254">
        <v>51.299999999999869</v>
      </c>
      <c r="G14" s="254">
        <v>60.400000000000063</v>
      </c>
      <c r="H14" s="254">
        <v>60</v>
      </c>
    </row>
    <row r="15" spans="1:9" s="154" customFormat="1" ht="14.5">
      <c r="A15" s="153"/>
      <c r="B15" s="68" t="s">
        <v>76</v>
      </c>
      <c r="C15" s="255">
        <v>4.7</v>
      </c>
      <c r="D15" s="255">
        <v>6.6</v>
      </c>
      <c r="E15" s="255">
        <v>4.5999999999999996</v>
      </c>
      <c r="F15" s="255">
        <v>2.9</v>
      </c>
      <c r="G15" s="255">
        <v>7</v>
      </c>
      <c r="H15" s="255">
        <v>17.7</v>
      </c>
    </row>
    <row r="16" spans="1:9" s="154" customFormat="1" ht="14.5">
      <c r="A16" s="153"/>
      <c r="B16" s="68" t="s">
        <v>74</v>
      </c>
      <c r="C16" s="256">
        <v>1.5</v>
      </c>
      <c r="D16" s="256">
        <v>7.3</v>
      </c>
      <c r="E16" s="256">
        <v>8.1</v>
      </c>
      <c r="F16" s="256">
        <v>13.2</v>
      </c>
      <c r="G16" s="256">
        <v>4</v>
      </c>
      <c r="H16" s="256">
        <v>-0.5</v>
      </c>
      <c r="I16" s="155"/>
    </row>
    <row r="17" spans="1:13" s="154" customFormat="1" ht="14.5">
      <c r="A17" s="153"/>
      <c r="B17" s="68" t="s">
        <v>77</v>
      </c>
      <c r="C17" s="256">
        <v>0.4</v>
      </c>
      <c r="D17" s="256">
        <v>-0.6</v>
      </c>
      <c r="E17" s="256">
        <v>-1</v>
      </c>
      <c r="F17" s="261">
        <v>0</v>
      </c>
      <c r="G17" s="261">
        <v>0</v>
      </c>
      <c r="H17" s="261">
        <v>0</v>
      </c>
    </row>
    <row r="18" spans="1:13" s="154" customFormat="1" ht="14.5">
      <c r="A18" s="153"/>
      <c r="B18" s="71" t="s">
        <v>61</v>
      </c>
      <c r="C18" s="259">
        <v>38.599999999999994</v>
      </c>
      <c r="D18" s="259">
        <v>1.5000000000000173</v>
      </c>
      <c r="E18" s="259">
        <v>50.619999999999983</v>
      </c>
      <c r="F18" s="259">
        <v>35.200000000000003</v>
      </c>
      <c r="G18" s="259">
        <v>49.5</v>
      </c>
      <c r="H18" s="259">
        <v>42.3</v>
      </c>
    </row>
    <row r="19" spans="1:13" s="154" customFormat="1" ht="14.5">
      <c r="A19" s="153"/>
      <c r="B19" s="68" t="s">
        <v>17</v>
      </c>
      <c r="C19" s="255">
        <v>-5.6</v>
      </c>
      <c r="D19" s="255">
        <v>-3</v>
      </c>
      <c r="E19" s="255">
        <v>18.600000000000001</v>
      </c>
      <c r="F19" s="255">
        <v>14.9</v>
      </c>
      <c r="G19" s="255">
        <v>22.3</v>
      </c>
      <c r="H19" s="255">
        <v>18</v>
      </c>
    </row>
    <row r="20" spans="1:13" s="154" customFormat="1" ht="14.5">
      <c r="A20" s="153"/>
      <c r="B20" s="72" t="s">
        <v>63</v>
      </c>
      <c r="C20" s="257">
        <v>44.199999999999996</v>
      </c>
      <c r="D20" s="257">
        <v>4.5000000000000178</v>
      </c>
      <c r="E20" s="257">
        <v>32.019999999999982</v>
      </c>
      <c r="F20" s="257">
        <v>20.300000000000004</v>
      </c>
      <c r="G20" s="257">
        <v>27.2</v>
      </c>
      <c r="H20" s="257">
        <v>24.299999999999997</v>
      </c>
    </row>
    <row r="21" spans="1:13" s="156" customFormat="1" ht="14.5">
      <c r="A21" s="153"/>
      <c r="B21" s="68" t="s">
        <v>64</v>
      </c>
      <c r="C21" s="256"/>
      <c r="D21" s="256"/>
      <c r="E21" s="256">
        <v>-2.6</v>
      </c>
      <c r="F21" s="256">
        <v>-195.5</v>
      </c>
      <c r="G21" s="256">
        <v>5.8</v>
      </c>
      <c r="H21" s="256">
        <v>1</v>
      </c>
    </row>
    <row r="22" spans="1:13" s="154" customFormat="1" ht="14.5">
      <c r="A22" s="153"/>
      <c r="B22" s="68" t="s">
        <v>62</v>
      </c>
      <c r="C22" s="255"/>
      <c r="D22" s="255"/>
      <c r="E22" s="255">
        <v>1.2</v>
      </c>
      <c r="F22" s="255">
        <v>2</v>
      </c>
      <c r="G22" s="255">
        <v>2.5</v>
      </c>
      <c r="H22" s="255">
        <v>2.7</v>
      </c>
    </row>
    <row r="23" spans="1:13" ht="15" thickBot="1">
      <c r="A23" s="152"/>
      <c r="B23" s="73" t="s">
        <v>18</v>
      </c>
      <c r="C23" s="125">
        <v>44.199999999999996</v>
      </c>
      <c r="D23" s="125">
        <v>4.5000000000000178</v>
      </c>
      <c r="E23" s="125">
        <v>28.219999999999981</v>
      </c>
      <c r="F23" s="125">
        <v>-177.1</v>
      </c>
      <c r="G23" s="125">
        <v>30.4</v>
      </c>
      <c r="H23" s="125">
        <v>22.5</v>
      </c>
    </row>
    <row r="24" spans="1:13" s="87" customFormat="1" ht="26.5" thickBot="1">
      <c r="A24" s="157"/>
      <c r="B24" s="158" t="s">
        <v>66</v>
      </c>
      <c r="C24" s="75">
        <v>0.17</v>
      </c>
      <c r="D24" s="75">
        <v>1.7000000000000001E-2</v>
      </c>
      <c r="E24" s="75">
        <v>0.109</v>
      </c>
      <c r="F24" s="75">
        <v>-0.67735456440211461</v>
      </c>
      <c r="G24" s="75">
        <v>0.11627091336998466</v>
      </c>
      <c r="H24" s="75">
        <v>8.6055774698179446E-2</v>
      </c>
      <c r="M24" s="76"/>
    </row>
    <row r="25" spans="1:13" s="87" customFormat="1" ht="26.5" thickBot="1">
      <c r="A25" s="157"/>
      <c r="B25" s="159" t="s">
        <v>95</v>
      </c>
      <c r="C25" s="75">
        <v>0.17</v>
      </c>
      <c r="D25" s="75">
        <v>1.7000000000000001E-2</v>
      </c>
      <c r="E25" s="75">
        <v>0.108</v>
      </c>
      <c r="F25" s="78">
        <v>-0.67735456440211461</v>
      </c>
      <c r="G25" s="78">
        <v>0.11627091336998466</v>
      </c>
      <c r="H25" s="78">
        <v>8.6055774698179446E-2</v>
      </c>
      <c r="M25" s="76"/>
    </row>
    <row r="26" spans="1:13" ht="13">
      <c r="B26" s="42"/>
      <c r="C26" s="160"/>
      <c r="D26" s="160"/>
      <c r="E26" s="160"/>
      <c r="F26" s="160"/>
    </row>
    <row r="27" spans="1:13" ht="15" customHeight="1">
      <c r="B27" s="132" t="s">
        <v>112</v>
      </c>
      <c r="C27" s="236"/>
      <c r="D27" s="132"/>
      <c r="E27" s="132"/>
      <c r="F27" s="132"/>
    </row>
    <row r="28" spans="1:13" ht="15" customHeight="1">
      <c r="B28" s="161" t="s">
        <v>130</v>
      </c>
      <c r="C28" s="13"/>
      <c r="D28" s="13"/>
      <c r="E28" s="13"/>
      <c r="F28" s="13"/>
      <c r="G28" s="13"/>
    </row>
    <row r="29" spans="1:13" ht="15" customHeight="1">
      <c r="B29" s="162" t="s">
        <v>131</v>
      </c>
      <c r="C29" s="140"/>
      <c r="D29" s="140"/>
    </row>
  </sheetData>
  <sheetProtection selectLockedCells="1" selectUnlockedCells="1"/>
  <phoneticPr fontId="3" type="noConversion"/>
  <pageMargins left="0.39370078740157483" right="0.39370078740157483" top="0.74803149606299213" bottom="0.74803149606299213" header="0.51181102362204722" footer="0.51181102362204722"/>
  <pageSetup paperSize="9" scale="115" orientation="landscape" useFirstPageNumber="1" r:id="rId1"/>
  <headerFooter alignWithMargins="0"/>
  <customProperties>
    <customPr name="_pios_id" r:id="rId2"/>
    <customPr name="EpmWorksheetKeyString_GUID" r:id="rId3"/>
  </customProperties>
  <webPublishItems count="2">
    <webPublishItem id="9082" divId="Dati_finanziari_FY15_9082" sourceType="range" sourceRef="B1:F21" destinationFile="D:\Documents and Settings\Mondadori\Desktop\dati finanziari FY15\conto_eco_ann_ita.htm"/>
    <webPublishItem id="18774" divId="Copia_Dati_finanziari_FY14_ita_def_18774" sourceType="range" sourceRef="B1:F21" destinationFile="D:\Documents and Settings\Mondadori\Desktop\dati finanziari FY2014\conto_eco_ann_ita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7"/>
  <sheetViews>
    <sheetView showGridLines="0" zoomScale="130" zoomScaleNormal="130" workbookViewId="0">
      <pane ySplit="1" topLeftCell="A2" activePane="bottomLeft" state="frozen"/>
      <selection activeCell="O22" sqref="O22"/>
      <selection pane="bottomLeft" activeCell="H16" sqref="H16"/>
    </sheetView>
  </sheetViews>
  <sheetFormatPr defaultColWidth="10.08203125" defaultRowHeight="20.149999999999999" customHeight="1"/>
  <cols>
    <col min="1" max="1" width="6.33203125" style="2" customWidth="1"/>
    <col min="2" max="2" width="37.83203125" style="2" customWidth="1"/>
    <col min="3" max="8" width="8.58203125" style="31" customWidth="1"/>
    <col min="9" max="9" width="10.83203125" style="201" customWidth="1"/>
    <col min="10" max="10" width="10.83203125" style="2" customWidth="1"/>
    <col min="11" max="12" width="8.58203125" style="31" customWidth="1"/>
    <col min="13" max="13" width="8.58203125" style="201" customWidth="1"/>
    <col min="14" max="22" width="8.58203125" style="31" customWidth="1"/>
    <col min="23" max="23" width="10.08203125" style="93"/>
    <col min="24" max="16384" width="10.08203125" style="2"/>
  </cols>
  <sheetData>
    <row r="1" spans="1:30" s="135" customFormat="1" ht="14.15" customHeight="1" thickBot="1">
      <c r="A1" s="133"/>
      <c r="B1" s="134"/>
      <c r="C1" s="429" t="s">
        <v>167</v>
      </c>
      <c r="D1" s="430" t="s">
        <v>168</v>
      </c>
      <c r="E1" s="429" t="s">
        <v>163</v>
      </c>
      <c r="F1" s="430" t="s">
        <v>164</v>
      </c>
      <c r="G1" s="431" t="s">
        <v>161</v>
      </c>
      <c r="H1" s="432" t="s">
        <v>157</v>
      </c>
      <c r="I1" s="433" t="s">
        <v>155</v>
      </c>
      <c r="J1" s="434" t="s">
        <v>153</v>
      </c>
      <c r="K1" s="435" t="s">
        <v>110</v>
      </c>
      <c r="L1" s="432" t="s">
        <v>104</v>
      </c>
      <c r="M1" s="433" t="s">
        <v>103</v>
      </c>
      <c r="N1" s="434" t="s">
        <v>101</v>
      </c>
      <c r="O1" s="435" t="s">
        <v>94</v>
      </c>
      <c r="P1" s="432" t="s">
        <v>93</v>
      </c>
      <c r="Q1" s="432" t="s">
        <v>91</v>
      </c>
      <c r="R1" s="434" t="s">
        <v>106</v>
      </c>
      <c r="S1" s="435" t="s">
        <v>86</v>
      </c>
      <c r="T1" s="432" t="s">
        <v>83</v>
      </c>
      <c r="U1" s="436" t="s">
        <v>92</v>
      </c>
      <c r="V1" s="437" t="s">
        <v>82</v>
      </c>
      <c r="W1" s="438" t="s">
        <v>134</v>
      </c>
      <c r="X1" s="439" t="s">
        <v>127</v>
      </c>
      <c r="Y1" s="439" t="s">
        <v>121</v>
      </c>
      <c r="Z1" s="437" t="s">
        <v>122</v>
      </c>
      <c r="AA1" s="438" t="s">
        <v>135</v>
      </c>
      <c r="AB1" s="439" t="s">
        <v>123</v>
      </c>
      <c r="AC1" s="439" t="s">
        <v>124</v>
      </c>
      <c r="AD1" s="437" t="s">
        <v>125</v>
      </c>
    </row>
    <row r="2" spans="1:30" s="77" customFormat="1" ht="20.25" customHeight="1">
      <c r="A2" s="74"/>
      <c r="B2" s="446" t="s">
        <v>55</v>
      </c>
      <c r="C2" s="447">
        <v>355.1</v>
      </c>
      <c r="D2" s="448">
        <v>338.6</v>
      </c>
      <c r="E2" s="447">
        <v>153.1</v>
      </c>
      <c r="F2" s="448">
        <v>149.1</v>
      </c>
      <c r="G2" s="449">
        <v>807.3</v>
      </c>
      <c r="H2" s="448">
        <v>588.9</v>
      </c>
      <c r="I2" s="450">
        <v>320.39999999999998</v>
      </c>
      <c r="J2" s="451">
        <v>144.80000000000001</v>
      </c>
      <c r="K2" s="449">
        <v>744</v>
      </c>
      <c r="L2" s="448">
        <v>541.9</v>
      </c>
      <c r="M2" s="450">
        <v>288.89999999999998</v>
      </c>
      <c r="N2" s="451">
        <v>135.30000000000001</v>
      </c>
      <c r="O2" s="449">
        <v>884.9</v>
      </c>
      <c r="P2" s="448">
        <v>658.9</v>
      </c>
      <c r="Q2" s="448">
        <v>380</v>
      </c>
      <c r="R2" s="451">
        <v>166.8</v>
      </c>
      <c r="S2" s="449">
        <v>891.4</v>
      </c>
      <c r="T2" s="448">
        <v>658.5</v>
      </c>
      <c r="U2" s="452">
        <v>390.8</v>
      </c>
      <c r="V2" s="453">
        <v>177.7</v>
      </c>
      <c r="W2" s="454" t="s">
        <v>136</v>
      </c>
      <c r="X2" s="452">
        <v>707.1</v>
      </c>
      <c r="Y2" s="452">
        <v>573.1</v>
      </c>
      <c r="Z2" s="453">
        <v>271.60000000000002</v>
      </c>
      <c r="AA2" s="455">
        <v>1263.3</v>
      </c>
      <c r="AB2" s="452">
        <v>935.3</v>
      </c>
      <c r="AC2" s="452">
        <v>562.6</v>
      </c>
      <c r="AD2" s="453">
        <v>254.8</v>
      </c>
    </row>
    <row r="3" spans="1:30" s="77" customFormat="1" ht="14.15" customHeight="1">
      <c r="A3" s="79"/>
      <c r="B3" s="68" t="s">
        <v>56</v>
      </c>
      <c r="C3" s="80">
        <v>112.3</v>
      </c>
      <c r="D3" s="80">
        <v>108.1</v>
      </c>
      <c r="E3" s="80">
        <v>49.7</v>
      </c>
      <c r="F3" s="80">
        <v>48.4</v>
      </c>
      <c r="G3" s="337">
        <v>246.6</v>
      </c>
      <c r="H3" s="80">
        <v>173.24</v>
      </c>
      <c r="I3" s="202">
        <v>94.6</v>
      </c>
      <c r="J3" s="338">
        <v>43.2</v>
      </c>
      <c r="K3" s="337">
        <v>225.3</v>
      </c>
      <c r="L3" s="80">
        <v>159.6</v>
      </c>
      <c r="M3" s="202">
        <v>84.8</v>
      </c>
      <c r="N3" s="338">
        <v>44.5</v>
      </c>
      <c r="O3" s="337">
        <v>279.39999999999998</v>
      </c>
      <c r="P3" s="80">
        <v>205.4</v>
      </c>
      <c r="Q3" s="80">
        <v>121.4</v>
      </c>
      <c r="R3" s="338">
        <v>56.9</v>
      </c>
      <c r="S3" s="337">
        <v>280.3</v>
      </c>
      <c r="T3" s="80">
        <v>208.4</v>
      </c>
      <c r="U3" s="69">
        <v>124.9</v>
      </c>
      <c r="V3" s="358">
        <v>58.9</v>
      </c>
      <c r="W3" s="365">
        <v>302.39999999999998</v>
      </c>
      <c r="X3" s="69">
        <v>213.7</v>
      </c>
      <c r="Y3" s="69">
        <v>151</v>
      </c>
      <c r="Z3" s="358">
        <v>71.900000000000006</v>
      </c>
      <c r="AA3" s="365">
        <v>396.4</v>
      </c>
      <c r="AB3" s="69">
        <v>293.3</v>
      </c>
      <c r="AC3" s="69">
        <v>176.4</v>
      </c>
      <c r="AD3" s="358">
        <v>101.6</v>
      </c>
    </row>
    <row r="4" spans="1:30" s="77" customFormat="1" ht="14.5">
      <c r="A4" s="79"/>
      <c r="B4" s="68" t="s">
        <v>57</v>
      </c>
      <c r="C4" s="80">
        <f>46.3+74</f>
        <v>120.3</v>
      </c>
      <c r="D4" s="80">
        <f>45.1+68.1</f>
        <v>113.19999999999999</v>
      </c>
      <c r="E4" s="80">
        <f>21.4+34.2</f>
        <v>55.6</v>
      </c>
      <c r="F4" s="80">
        <f>21.2+31.2</f>
        <v>52.4</v>
      </c>
      <c r="G4" s="337">
        <v>277.3</v>
      </c>
      <c r="H4" s="80">
        <v>200.3</v>
      </c>
      <c r="I4" s="202">
        <v>116.9</v>
      </c>
      <c r="J4" s="338">
        <v>53.3</v>
      </c>
      <c r="K4" s="337">
        <v>257.60000000000002</v>
      </c>
      <c r="L4" s="80">
        <v>177.8</v>
      </c>
      <c r="M4" s="202">
        <v>103.6</v>
      </c>
      <c r="N4" s="338">
        <v>46.2</v>
      </c>
      <c r="O4" s="337">
        <v>284.3</v>
      </c>
      <c r="P4" s="80">
        <v>213.9</v>
      </c>
      <c r="Q4" s="80">
        <v>129.1</v>
      </c>
      <c r="R4" s="338">
        <v>54.3</v>
      </c>
      <c r="S4" s="337">
        <v>292.10000000000002</v>
      </c>
      <c r="T4" s="80">
        <v>214.9</v>
      </c>
      <c r="U4" s="69">
        <v>133</v>
      </c>
      <c r="V4" s="358">
        <v>59.8</v>
      </c>
      <c r="W4" s="365">
        <v>330.9</v>
      </c>
      <c r="X4" s="69">
        <v>245.9</v>
      </c>
      <c r="Y4" s="69">
        <v>231.6</v>
      </c>
      <c r="Z4" s="358">
        <v>111.1</v>
      </c>
      <c r="AA4" s="365">
        <v>415.4</v>
      </c>
      <c r="AB4" s="69">
        <v>316.2</v>
      </c>
      <c r="AC4" s="69">
        <v>193</v>
      </c>
      <c r="AD4" s="358">
        <v>61.1</v>
      </c>
    </row>
    <row r="5" spans="1:30" s="77" customFormat="1" ht="14.5">
      <c r="A5" s="79"/>
      <c r="B5" s="68" t="s">
        <v>58</v>
      </c>
      <c r="C5" s="80">
        <v>29.3</v>
      </c>
      <c r="D5" s="80">
        <v>27.7</v>
      </c>
      <c r="E5" s="80">
        <v>12.6</v>
      </c>
      <c r="F5" s="80">
        <v>11.9</v>
      </c>
      <c r="G5" s="337">
        <v>50.3</v>
      </c>
      <c r="H5" s="80">
        <v>35.840000000000003</v>
      </c>
      <c r="I5" s="202">
        <v>24.6</v>
      </c>
      <c r="J5" s="338">
        <v>12.5</v>
      </c>
      <c r="K5" s="337">
        <v>47.9</v>
      </c>
      <c r="L5" s="80">
        <v>34</v>
      </c>
      <c r="M5" s="202">
        <v>24.2</v>
      </c>
      <c r="N5" s="338">
        <v>12</v>
      </c>
      <c r="O5" s="337">
        <v>60.14</v>
      </c>
      <c r="P5" s="80">
        <v>41.8</v>
      </c>
      <c r="Q5" s="80">
        <v>28.1</v>
      </c>
      <c r="R5" s="338">
        <v>14.6</v>
      </c>
      <c r="S5" s="337">
        <v>70.2</v>
      </c>
      <c r="T5" s="80">
        <v>40.9</v>
      </c>
      <c r="U5" s="69">
        <v>28.5</v>
      </c>
      <c r="V5" s="358">
        <v>15</v>
      </c>
      <c r="W5" s="365">
        <v>81.3</v>
      </c>
      <c r="X5" s="69">
        <v>59.6</v>
      </c>
      <c r="Y5" s="69">
        <v>48.9</v>
      </c>
      <c r="Z5" s="358">
        <v>28.5</v>
      </c>
      <c r="AA5" s="365">
        <v>102.4</v>
      </c>
      <c r="AB5" s="69">
        <v>71.900000000000006</v>
      </c>
      <c r="AC5" s="69">
        <v>50.1</v>
      </c>
      <c r="AD5" s="358">
        <v>28.7</v>
      </c>
    </row>
    <row r="6" spans="1:30" s="77" customFormat="1" ht="17.25" customHeight="1">
      <c r="A6" s="79"/>
      <c r="B6" s="68" t="s">
        <v>15</v>
      </c>
      <c r="C6" s="80">
        <v>73.7</v>
      </c>
      <c r="D6" s="80">
        <v>69.099999999999994</v>
      </c>
      <c r="E6" s="80">
        <v>36.799999999999997</v>
      </c>
      <c r="F6" s="80">
        <v>34.5</v>
      </c>
      <c r="G6" s="337">
        <v>135.80000000000001</v>
      </c>
      <c r="H6" s="80">
        <v>100</v>
      </c>
      <c r="I6" s="202">
        <v>67.8</v>
      </c>
      <c r="J6" s="338">
        <v>35.1</v>
      </c>
      <c r="K6" s="337">
        <v>133.1</v>
      </c>
      <c r="L6" s="80">
        <v>100</v>
      </c>
      <c r="M6" s="202">
        <v>65.5</v>
      </c>
      <c r="N6" s="338">
        <v>35.9</v>
      </c>
      <c r="O6" s="337">
        <v>153.24</v>
      </c>
      <c r="P6" s="80">
        <v>114.7</v>
      </c>
      <c r="Q6" s="80">
        <v>79.3</v>
      </c>
      <c r="R6" s="338">
        <v>39.4</v>
      </c>
      <c r="S6" s="337">
        <v>159.80000000000001</v>
      </c>
      <c r="T6" s="80">
        <v>120.5</v>
      </c>
      <c r="U6" s="69">
        <v>85</v>
      </c>
      <c r="V6" s="358">
        <v>43.2</v>
      </c>
      <c r="W6" s="365">
        <v>171</v>
      </c>
      <c r="X6" s="69">
        <v>127.1</v>
      </c>
      <c r="Y6" s="69">
        <v>119.5</v>
      </c>
      <c r="Z6" s="358">
        <v>60.9</v>
      </c>
      <c r="AA6" s="365">
        <v>240.7</v>
      </c>
      <c r="AB6" s="69">
        <v>175.7</v>
      </c>
      <c r="AC6" s="69">
        <v>118</v>
      </c>
      <c r="AD6" s="358">
        <v>53.3</v>
      </c>
    </row>
    <row r="7" spans="1:30" s="77" customFormat="1" ht="17.25" customHeight="1">
      <c r="A7" s="79"/>
      <c r="B7" s="68" t="s">
        <v>79</v>
      </c>
      <c r="C7" s="81">
        <v>-8</v>
      </c>
      <c r="D7" s="81">
        <v>-7.9</v>
      </c>
      <c r="E7" s="81">
        <v>-0.5</v>
      </c>
      <c r="F7" s="81">
        <v>-0.4</v>
      </c>
      <c r="G7" s="339">
        <v>-8.3000000000000007</v>
      </c>
      <c r="H7" s="81">
        <v>-5.5</v>
      </c>
      <c r="I7" s="203">
        <v>-4.9000000000000004</v>
      </c>
      <c r="J7" s="340">
        <v>-0.4</v>
      </c>
      <c r="K7" s="339">
        <v>-18</v>
      </c>
      <c r="L7" s="81">
        <v>-0.5</v>
      </c>
      <c r="M7" s="203">
        <v>-0.2</v>
      </c>
      <c r="N7" s="340">
        <v>-0.2</v>
      </c>
      <c r="O7" s="339">
        <v>-2.6</v>
      </c>
      <c r="P7" s="81">
        <v>-0.3</v>
      </c>
      <c r="Q7" s="81">
        <v>0.2</v>
      </c>
      <c r="R7" s="340">
        <v>-0.1</v>
      </c>
      <c r="S7" s="339">
        <v>-1.1000000000000001</v>
      </c>
      <c r="T7" s="81">
        <v>-0.8</v>
      </c>
      <c r="U7" s="57">
        <v>-0.6</v>
      </c>
      <c r="V7" s="358">
        <v>-0.2</v>
      </c>
      <c r="W7" s="365">
        <v>0</v>
      </c>
      <c r="X7" s="69">
        <v>0</v>
      </c>
      <c r="Y7" s="69">
        <v>-2.8</v>
      </c>
      <c r="Z7" s="358">
        <v>-4.8</v>
      </c>
      <c r="AA7" s="365">
        <v>0.5</v>
      </c>
      <c r="AB7" s="69">
        <v>2</v>
      </c>
      <c r="AC7" s="69">
        <v>-1.8</v>
      </c>
      <c r="AD7" s="358">
        <v>-0.8</v>
      </c>
    </row>
    <row r="8" spans="1:30" s="77" customFormat="1" ht="30" customHeight="1">
      <c r="A8" s="74"/>
      <c r="B8" s="440" t="s">
        <v>69</v>
      </c>
      <c r="C8" s="441">
        <v>27.6</v>
      </c>
      <c r="D8" s="442">
        <v>28.4</v>
      </c>
      <c r="E8" s="441">
        <v>-1.1000000000000001</v>
      </c>
      <c r="F8" s="442">
        <v>2.4</v>
      </c>
      <c r="G8" s="443">
        <v>105.7</v>
      </c>
      <c r="H8" s="442">
        <v>85.019999999999953</v>
      </c>
      <c r="I8" s="444">
        <v>21.5</v>
      </c>
      <c r="J8" s="445">
        <v>1.1000000000000099</v>
      </c>
      <c r="K8" s="443">
        <v>98.100000000000023</v>
      </c>
      <c r="L8" s="442">
        <v>70.999999999999943</v>
      </c>
      <c r="M8" s="444">
        <v>10.999999999999968</v>
      </c>
      <c r="N8" s="445">
        <v>-3.0999999999999899</v>
      </c>
      <c r="O8" s="443">
        <v>110.41999999999999</v>
      </c>
      <c r="P8" s="442">
        <v>83.4</v>
      </c>
      <c r="Q8" s="442">
        <v>21.900000000000038</v>
      </c>
      <c r="R8" s="445">
        <v>1.7000000000000086</v>
      </c>
      <c r="S8" s="443">
        <v>90.099999999999881</v>
      </c>
      <c r="T8" s="442">
        <v>74.600000000000009</v>
      </c>
      <c r="U8" s="442">
        <v>19.999999999999979</v>
      </c>
      <c r="V8" s="445">
        <v>0.9999999999999829</v>
      </c>
      <c r="W8" s="443">
        <v>84.500000000000057</v>
      </c>
      <c r="X8" s="442">
        <v>60.80000000000004</v>
      </c>
      <c r="Y8" s="442">
        <v>22.2</v>
      </c>
      <c r="Z8" s="445">
        <v>4.000000000000024</v>
      </c>
      <c r="AA8" s="443">
        <v>108.5</v>
      </c>
      <c r="AB8" s="442">
        <v>76.099999999999994</v>
      </c>
      <c r="AC8" s="442">
        <v>26.7</v>
      </c>
      <c r="AD8" s="445">
        <v>10.1</v>
      </c>
    </row>
    <row r="9" spans="1:30" s="77" customFormat="1" ht="14.5">
      <c r="A9" s="74"/>
      <c r="B9" s="68" t="s">
        <v>48</v>
      </c>
      <c r="C9" s="80">
        <v>0.5</v>
      </c>
      <c r="D9" s="80">
        <v>0.5</v>
      </c>
      <c r="E9" s="80">
        <v>0.2</v>
      </c>
      <c r="F9" s="80">
        <v>0.2</v>
      </c>
      <c r="G9" s="337">
        <v>11.2</v>
      </c>
      <c r="H9" s="80">
        <v>3.2</v>
      </c>
      <c r="I9" s="202">
        <v>1.7</v>
      </c>
      <c r="J9" s="338">
        <v>0.9</v>
      </c>
      <c r="K9" s="337">
        <v>8.9</v>
      </c>
      <c r="L9" s="80">
        <v>2.7</v>
      </c>
      <c r="M9" s="202">
        <v>1.6</v>
      </c>
      <c r="N9" s="338">
        <v>0.6</v>
      </c>
      <c r="O9" s="337">
        <v>6.4</v>
      </c>
      <c r="P9" s="80">
        <v>3</v>
      </c>
      <c r="Q9" s="80">
        <v>1.1000000000000001</v>
      </c>
      <c r="R9" s="338">
        <v>0.6</v>
      </c>
      <c r="S9" s="337">
        <v>11.7</v>
      </c>
      <c r="T9" s="80">
        <v>6</v>
      </c>
      <c r="U9" s="69">
        <v>5.4</v>
      </c>
      <c r="V9" s="358">
        <v>3.2</v>
      </c>
      <c r="W9" s="365">
        <v>5.0999999999999996</v>
      </c>
      <c r="X9" s="69">
        <v>2.2000000000000002</v>
      </c>
      <c r="Y9" s="69">
        <v>2.9</v>
      </c>
      <c r="Z9" s="358">
        <v>1.4</v>
      </c>
      <c r="AA9" s="365">
        <v>10.8</v>
      </c>
      <c r="AB9" s="69">
        <v>3.9</v>
      </c>
      <c r="AC9" s="69">
        <v>2.4</v>
      </c>
      <c r="AD9" s="358">
        <v>1.6</v>
      </c>
    </row>
    <row r="10" spans="1:30" s="77" customFormat="1" ht="14.5">
      <c r="A10" s="79"/>
      <c r="B10" s="68" t="s">
        <v>78</v>
      </c>
      <c r="C10" s="80">
        <v>0.3</v>
      </c>
      <c r="D10" s="80">
        <v>0.3</v>
      </c>
      <c r="E10" s="80">
        <v>-0.6</v>
      </c>
      <c r="F10" s="80">
        <v>-0.6</v>
      </c>
      <c r="G10" s="337">
        <v>3.4</v>
      </c>
      <c r="H10" s="80">
        <v>1.36</v>
      </c>
      <c r="I10" s="202">
        <v>0.8</v>
      </c>
      <c r="J10" s="338">
        <v>-0.1</v>
      </c>
      <c r="K10" s="337">
        <v>4.5999999999999996</v>
      </c>
      <c r="L10" s="80">
        <v>3.2</v>
      </c>
      <c r="M10" s="202">
        <v>0.9</v>
      </c>
      <c r="N10" s="338">
        <v>0.6</v>
      </c>
      <c r="O10" s="337">
        <v>1.1000000000000001</v>
      </c>
      <c r="P10" s="80">
        <v>2</v>
      </c>
      <c r="Q10" s="80">
        <v>0.1</v>
      </c>
      <c r="R10" s="352">
        <v>0</v>
      </c>
      <c r="S10" s="337">
        <v>0.9</v>
      </c>
      <c r="T10" s="80">
        <v>3.8</v>
      </c>
      <c r="U10" s="69">
        <v>3.1</v>
      </c>
      <c r="V10" s="358">
        <v>0.1</v>
      </c>
      <c r="W10" s="365">
        <v>-7.3</v>
      </c>
      <c r="X10" s="69">
        <v>-4.5999999999999996</v>
      </c>
      <c r="Y10" s="69">
        <v>8.1999999999999993</v>
      </c>
      <c r="Z10" s="358">
        <v>0.3</v>
      </c>
      <c r="AA10" s="365">
        <v>3.7</v>
      </c>
      <c r="AB10" s="69">
        <v>2</v>
      </c>
      <c r="AC10" s="69">
        <v>1.8</v>
      </c>
      <c r="AD10" s="358" t="s">
        <v>126</v>
      </c>
    </row>
    <row r="11" spans="1:30" s="77" customFormat="1" ht="30" customHeight="1">
      <c r="A11" s="74"/>
      <c r="B11" s="440" t="s">
        <v>70</v>
      </c>
      <c r="C11" s="441">
        <v>26.8</v>
      </c>
      <c r="D11" s="442">
        <v>27.6</v>
      </c>
      <c r="E11" s="441">
        <v>-0.7</v>
      </c>
      <c r="F11" s="442">
        <v>2.8</v>
      </c>
      <c r="G11" s="443">
        <v>91.1</v>
      </c>
      <c r="H11" s="442">
        <v>80.459999999999951</v>
      </c>
      <c r="I11" s="444">
        <v>19</v>
      </c>
      <c r="J11" s="445">
        <v>0.2</v>
      </c>
      <c r="K11" s="443">
        <v>84.600000000000023</v>
      </c>
      <c r="L11" s="442">
        <v>65.099999999999937</v>
      </c>
      <c r="M11" s="444">
        <v>8.4</v>
      </c>
      <c r="N11" s="445">
        <v>-4.2</v>
      </c>
      <c r="O11" s="443">
        <v>102.91999999999999</v>
      </c>
      <c r="P11" s="442">
        <v>78.400000000000006</v>
      </c>
      <c r="Q11" s="442">
        <v>20.599999999999998</v>
      </c>
      <c r="R11" s="445">
        <v>1.1000000000000001</v>
      </c>
      <c r="S11" s="443">
        <v>77.499999999999872</v>
      </c>
      <c r="T11" s="442">
        <v>64.800000000000011</v>
      </c>
      <c r="U11" s="442">
        <v>11.4</v>
      </c>
      <c r="V11" s="445">
        <v>-2.4</v>
      </c>
      <c r="W11" s="443">
        <v>86.70000000000006</v>
      </c>
      <c r="X11" s="442">
        <v>63.200000000000038</v>
      </c>
      <c r="Y11" s="442">
        <v>27.6</v>
      </c>
      <c r="Z11" s="445">
        <v>2.3000000000000242</v>
      </c>
      <c r="AA11" s="443">
        <v>94</v>
      </c>
      <c r="AB11" s="442">
        <v>70.3</v>
      </c>
      <c r="AC11" s="442">
        <v>22.5</v>
      </c>
      <c r="AD11" s="445">
        <v>8.5</v>
      </c>
    </row>
    <row r="12" spans="1:30" s="77" customFormat="1" ht="14.5">
      <c r="A12" s="79"/>
      <c r="B12" s="68" t="s">
        <v>60</v>
      </c>
      <c r="C12" s="80">
        <v>16.5</v>
      </c>
      <c r="D12" s="80">
        <v>12.4</v>
      </c>
      <c r="E12" s="80">
        <v>8.1</v>
      </c>
      <c r="F12" s="80">
        <v>6</v>
      </c>
      <c r="G12" s="337">
        <v>32.5</v>
      </c>
      <c r="H12" s="80">
        <v>18.5</v>
      </c>
      <c r="I12" s="202">
        <v>12.2</v>
      </c>
      <c r="J12" s="338">
        <v>5.9</v>
      </c>
      <c r="K12" s="337">
        <v>55.400000000000006</v>
      </c>
      <c r="L12" s="80">
        <v>25.4</v>
      </c>
      <c r="M12" s="202">
        <v>18.2</v>
      </c>
      <c r="N12" s="338">
        <v>6.1</v>
      </c>
      <c r="O12" s="337">
        <v>26</v>
      </c>
      <c r="P12" s="80">
        <v>17.100000000000001</v>
      </c>
      <c r="Q12" s="80">
        <v>11.1</v>
      </c>
      <c r="R12" s="338">
        <v>4.7</v>
      </c>
      <c r="S12" s="337">
        <v>26.2</v>
      </c>
      <c r="T12" s="80">
        <v>15.5</v>
      </c>
      <c r="U12" s="69">
        <v>10.199999999999999</v>
      </c>
      <c r="V12" s="358">
        <v>5</v>
      </c>
      <c r="W12" s="365">
        <v>26.3</v>
      </c>
      <c r="X12" s="69">
        <v>15.4</v>
      </c>
      <c r="Y12" s="69">
        <v>16</v>
      </c>
      <c r="Z12" s="358">
        <v>8</v>
      </c>
      <c r="AA12" s="365">
        <v>34</v>
      </c>
      <c r="AB12" s="69">
        <v>22.3</v>
      </c>
      <c r="AC12" s="69">
        <v>14</v>
      </c>
      <c r="AD12" s="358">
        <v>5.4</v>
      </c>
    </row>
    <row r="13" spans="1:30" s="77" customFormat="1" ht="14.5">
      <c r="A13" s="79"/>
      <c r="B13" s="68" t="s">
        <v>87</v>
      </c>
      <c r="C13" s="84">
        <v>7</v>
      </c>
      <c r="D13" s="84">
        <v>6.7</v>
      </c>
      <c r="E13" s="84">
        <v>3.5</v>
      </c>
      <c r="F13" s="84">
        <v>3.4</v>
      </c>
      <c r="G13" s="343">
        <v>13.4</v>
      </c>
      <c r="H13" s="84">
        <v>10</v>
      </c>
      <c r="I13" s="204">
        <v>6.6</v>
      </c>
      <c r="J13" s="344">
        <v>3.3</v>
      </c>
      <c r="K13" s="343">
        <v>14.4</v>
      </c>
      <c r="L13" s="84">
        <v>10.8</v>
      </c>
      <c r="M13" s="204">
        <v>7.4</v>
      </c>
      <c r="N13" s="344">
        <v>3.7</v>
      </c>
      <c r="O13" s="343">
        <v>14.6</v>
      </c>
      <c r="P13" s="80">
        <v>11.1</v>
      </c>
      <c r="Q13" s="80">
        <v>7.4</v>
      </c>
      <c r="R13" s="338">
        <v>3.6</v>
      </c>
      <c r="S13" s="359">
        <v>0</v>
      </c>
      <c r="T13" s="80">
        <v>10.7</v>
      </c>
      <c r="U13" s="69">
        <v>7.2</v>
      </c>
      <c r="V13" s="358">
        <v>3.5</v>
      </c>
      <c r="W13" s="365">
        <v>0</v>
      </c>
      <c r="X13" s="69">
        <v>0</v>
      </c>
      <c r="Y13" s="69">
        <v>0</v>
      </c>
      <c r="Z13" s="358">
        <v>0</v>
      </c>
      <c r="AA13" s="365">
        <v>0</v>
      </c>
      <c r="AB13" s="69">
        <v>0</v>
      </c>
      <c r="AC13" s="69">
        <v>0</v>
      </c>
      <c r="AD13" s="358">
        <v>0</v>
      </c>
    </row>
    <row r="14" spans="1:30" s="77" customFormat="1" ht="30" customHeight="1">
      <c r="A14" s="74"/>
      <c r="B14" s="440" t="s">
        <v>71</v>
      </c>
      <c r="C14" s="441">
        <v>3.2</v>
      </c>
      <c r="D14" s="442">
        <v>8.5</v>
      </c>
      <c r="E14" s="441">
        <v>-12.2</v>
      </c>
      <c r="F14" s="442">
        <v>-6.6</v>
      </c>
      <c r="G14" s="443">
        <v>45.199999999999996</v>
      </c>
      <c r="H14" s="442">
        <v>51.959999999999951</v>
      </c>
      <c r="I14" s="444">
        <v>0.2</v>
      </c>
      <c r="J14" s="445">
        <v>-9</v>
      </c>
      <c r="K14" s="443">
        <v>14.800000000000017</v>
      </c>
      <c r="L14" s="442">
        <v>28.899999999999938</v>
      </c>
      <c r="M14" s="444">
        <v>-17.2</v>
      </c>
      <c r="N14" s="445">
        <v>-14</v>
      </c>
      <c r="O14" s="443">
        <v>62.319999999999986</v>
      </c>
      <c r="P14" s="442">
        <v>50.2</v>
      </c>
      <c r="Q14" s="442">
        <v>2.0999999999999979</v>
      </c>
      <c r="R14" s="445">
        <v>-7.2</v>
      </c>
      <c r="S14" s="443">
        <v>51.2</v>
      </c>
      <c r="T14" s="442">
        <v>38.600000000000009</v>
      </c>
      <c r="U14" s="442">
        <v>-5.9</v>
      </c>
      <c r="V14" s="445">
        <v>-10.9</v>
      </c>
      <c r="W14" s="443">
        <v>60.400000000000063</v>
      </c>
      <c r="X14" s="442">
        <v>47.80000000000004</v>
      </c>
      <c r="Y14" s="442">
        <v>11.5</v>
      </c>
      <c r="Z14" s="445">
        <v>-5.6</v>
      </c>
      <c r="AA14" s="443">
        <v>60</v>
      </c>
      <c r="AB14" s="442">
        <v>48</v>
      </c>
      <c r="AC14" s="442">
        <v>8.5</v>
      </c>
      <c r="AD14" s="445">
        <v>3.1</v>
      </c>
    </row>
    <row r="15" spans="1:30" s="77" customFormat="1" ht="14.5">
      <c r="A15" s="79"/>
      <c r="B15" s="68" t="s">
        <v>76</v>
      </c>
      <c r="C15" s="80">
        <f>1.8+1.1</f>
        <v>2.9000000000000004</v>
      </c>
      <c r="D15" s="80">
        <f>1.7+1.1</f>
        <v>2.8</v>
      </c>
      <c r="E15" s="80">
        <f>0.8+0.6</f>
        <v>1.4</v>
      </c>
      <c r="F15" s="80">
        <f>0.8+0.6</f>
        <v>1.4</v>
      </c>
      <c r="G15" s="337">
        <v>4.7</v>
      </c>
      <c r="H15" s="80">
        <v>3.9000000000000004</v>
      </c>
      <c r="I15" s="202">
        <v>1.7</v>
      </c>
      <c r="J15" s="338">
        <v>1.1000000000000001</v>
      </c>
      <c r="K15" s="337">
        <v>6.6</v>
      </c>
      <c r="L15" s="80">
        <v>5.0999999999999996</v>
      </c>
      <c r="M15" s="202">
        <v>3.7</v>
      </c>
      <c r="N15" s="338">
        <v>1.6</v>
      </c>
      <c r="O15" s="337">
        <v>4.5999999999999996</v>
      </c>
      <c r="P15" s="80">
        <v>2.2999999999999998</v>
      </c>
      <c r="Q15" s="80">
        <v>0.7</v>
      </c>
      <c r="R15" s="338">
        <v>-0.1</v>
      </c>
      <c r="S15" s="337">
        <v>2.9</v>
      </c>
      <c r="T15" s="80">
        <v>3.2</v>
      </c>
      <c r="U15" s="69">
        <v>2.0999999999999996</v>
      </c>
      <c r="V15" s="358">
        <v>0.6</v>
      </c>
      <c r="W15" s="365">
        <v>7</v>
      </c>
      <c r="X15" s="69">
        <v>4.9000000000000004</v>
      </c>
      <c r="Y15" s="69">
        <v>7.1</v>
      </c>
      <c r="Z15" s="358">
        <v>3.4</v>
      </c>
      <c r="AA15" s="365">
        <v>17.7</v>
      </c>
      <c r="AB15" s="69">
        <v>12.7</v>
      </c>
      <c r="AC15" s="69">
        <v>7.9</v>
      </c>
      <c r="AD15" s="358">
        <v>3.6</v>
      </c>
    </row>
    <row r="16" spans="1:30" s="225" customFormat="1" ht="14.5">
      <c r="A16" s="222"/>
      <c r="B16" s="221" t="s">
        <v>156</v>
      </c>
      <c r="C16" s="218">
        <v>0</v>
      </c>
      <c r="D16" s="218">
        <v>0</v>
      </c>
      <c r="E16" s="218">
        <v>0</v>
      </c>
      <c r="F16" s="218">
        <v>0</v>
      </c>
      <c r="G16" s="345">
        <v>1.5</v>
      </c>
      <c r="H16" s="203">
        <v>0.4</v>
      </c>
      <c r="I16" s="203">
        <v>0.4</v>
      </c>
      <c r="J16" s="346">
        <v>0.4</v>
      </c>
      <c r="K16" s="345">
        <v>7.3</v>
      </c>
      <c r="L16" s="203">
        <v>-0.9</v>
      </c>
      <c r="M16" s="203">
        <v>6.6</v>
      </c>
      <c r="N16" s="346">
        <v>6.9</v>
      </c>
      <c r="O16" s="345">
        <v>8.1</v>
      </c>
      <c r="P16" s="203">
        <v>1</v>
      </c>
      <c r="Q16" s="203">
        <v>0</v>
      </c>
      <c r="R16" s="346">
        <v>1.8</v>
      </c>
      <c r="S16" s="345">
        <v>2.9</v>
      </c>
      <c r="T16" s="205">
        <v>0</v>
      </c>
      <c r="U16" s="223">
        <v>0</v>
      </c>
      <c r="V16" s="362">
        <v>2.8</v>
      </c>
      <c r="W16" s="369">
        <v>7</v>
      </c>
      <c r="X16" s="224" t="s">
        <v>126</v>
      </c>
      <c r="Y16" s="224" t="s">
        <v>126</v>
      </c>
      <c r="Z16" s="362" t="s">
        <v>126</v>
      </c>
      <c r="AA16" s="369" t="s">
        <v>126</v>
      </c>
      <c r="AB16" s="224" t="s">
        <v>126</v>
      </c>
      <c r="AC16" s="224" t="s">
        <v>126</v>
      </c>
      <c r="AD16" s="362" t="s">
        <v>126</v>
      </c>
    </row>
    <row r="17" spans="1:30" s="77" customFormat="1" ht="14.5">
      <c r="A17" s="79"/>
      <c r="B17" s="68" t="s">
        <v>74</v>
      </c>
      <c r="C17" s="80">
        <v>-0.1</v>
      </c>
      <c r="D17" s="80">
        <v>-0.1</v>
      </c>
      <c r="E17" s="80">
        <v>0.9</v>
      </c>
      <c r="F17" s="80">
        <v>0.9</v>
      </c>
      <c r="G17" s="337">
        <v>0.4</v>
      </c>
      <c r="H17" s="80">
        <v>2.9</v>
      </c>
      <c r="I17" s="202">
        <v>3.1</v>
      </c>
      <c r="J17" s="338">
        <v>1.6</v>
      </c>
      <c r="K17" s="337">
        <v>-0.6</v>
      </c>
      <c r="L17" s="80">
        <v>5.0999999999999996</v>
      </c>
      <c r="M17" s="202">
        <v>3.4</v>
      </c>
      <c r="N17" s="338">
        <v>1.3</v>
      </c>
      <c r="O17" s="337">
        <v>-1</v>
      </c>
      <c r="P17" s="80">
        <v>5.3</v>
      </c>
      <c r="Q17" s="80">
        <v>3</v>
      </c>
      <c r="R17" s="338">
        <v>0.3</v>
      </c>
      <c r="S17" s="337">
        <v>13.2</v>
      </c>
      <c r="T17" s="80">
        <v>9.9</v>
      </c>
      <c r="U17" s="69">
        <v>8.1999999999999993</v>
      </c>
      <c r="V17" s="358">
        <v>0.3</v>
      </c>
      <c r="W17" s="365">
        <v>4</v>
      </c>
      <c r="X17" s="69">
        <v>2.2000000000000002</v>
      </c>
      <c r="Y17" s="69">
        <v>-0.3</v>
      </c>
      <c r="Z17" s="358">
        <v>0.5</v>
      </c>
      <c r="AA17" s="365">
        <v>-0.5</v>
      </c>
      <c r="AB17" s="69" t="s">
        <v>126</v>
      </c>
      <c r="AC17" s="69">
        <v>0.2</v>
      </c>
      <c r="AD17" s="358">
        <v>0.7</v>
      </c>
    </row>
    <row r="18" spans="1:30" s="77" customFormat="1" ht="14.5">
      <c r="A18" s="79"/>
      <c r="B18" s="71" t="s">
        <v>61</v>
      </c>
      <c r="C18" s="85">
        <v>0.5</v>
      </c>
      <c r="D18" s="334">
        <v>5.8</v>
      </c>
      <c r="E18" s="85">
        <v>-14.4</v>
      </c>
      <c r="F18" s="334">
        <v>-8.8000000000000007</v>
      </c>
      <c r="G18" s="347">
        <v>38.599999999999994</v>
      </c>
      <c r="H18" s="334">
        <v>44.759999999999955</v>
      </c>
      <c r="I18" s="348">
        <v>-5.0999999999999996</v>
      </c>
      <c r="J18" s="349">
        <v>-12.1</v>
      </c>
      <c r="K18" s="355">
        <v>1.5000000000000173</v>
      </c>
      <c r="L18" s="334">
        <v>19.599999999999937</v>
      </c>
      <c r="M18" s="348">
        <v>-30.9</v>
      </c>
      <c r="N18" s="349">
        <v>-23.8</v>
      </c>
      <c r="O18" s="355">
        <v>50.619999999999983</v>
      </c>
      <c r="P18" s="357">
        <v>41.5</v>
      </c>
      <c r="Q18" s="334">
        <v>-1.6000000000000021</v>
      </c>
      <c r="R18" s="349">
        <v>-9.2000000000000011</v>
      </c>
      <c r="S18" s="355">
        <v>35.200000000000003</v>
      </c>
      <c r="T18" s="357">
        <v>25.6</v>
      </c>
      <c r="U18" s="360">
        <v>-16.100000000000001</v>
      </c>
      <c r="V18" s="361">
        <v>-14.600000000000001</v>
      </c>
      <c r="W18" s="368">
        <v>49.5</v>
      </c>
      <c r="X18" s="360">
        <v>40.799999999999997</v>
      </c>
      <c r="Y18" s="360">
        <v>4.0999999999999996</v>
      </c>
      <c r="Z18" s="361">
        <v>-1.6999999999999997</v>
      </c>
      <c r="AA18" s="368">
        <v>42.3</v>
      </c>
      <c r="AB18" s="360">
        <v>60.7</v>
      </c>
      <c r="AC18" s="360">
        <v>0.6</v>
      </c>
      <c r="AD18" s="361">
        <v>-0.5</v>
      </c>
    </row>
    <row r="19" spans="1:30" s="77" customFormat="1" ht="14.5">
      <c r="A19" s="79"/>
      <c r="B19" s="68" t="s">
        <v>17</v>
      </c>
      <c r="C19" s="80">
        <v>-1.8</v>
      </c>
      <c r="D19" s="80">
        <v>-0.4</v>
      </c>
      <c r="E19" s="80">
        <v>-3.1</v>
      </c>
      <c r="F19" s="80">
        <v>-1.7</v>
      </c>
      <c r="G19" s="337">
        <v>-5.6</v>
      </c>
      <c r="H19" s="80">
        <v>-4.5999999999999996</v>
      </c>
      <c r="I19" s="202">
        <v>-9.4</v>
      </c>
      <c r="J19" s="338">
        <v>-1.9</v>
      </c>
      <c r="K19" s="337">
        <v>-3</v>
      </c>
      <c r="L19" s="80">
        <v>1.6</v>
      </c>
      <c r="M19" s="202">
        <v>-5.9</v>
      </c>
      <c r="N19" s="338">
        <v>-4.7</v>
      </c>
      <c r="O19" s="337">
        <v>18.600000000000001</v>
      </c>
      <c r="P19" s="80">
        <v>16.100000000000001</v>
      </c>
      <c r="Q19" s="80">
        <v>3</v>
      </c>
      <c r="R19" s="338">
        <v>-1.4</v>
      </c>
      <c r="S19" s="337">
        <v>14.9</v>
      </c>
      <c r="T19" s="80">
        <v>9.8000000000000007</v>
      </c>
      <c r="U19" s="69">
        <v>-2.5</v>
      </c>
      <c r="V19" s="358">
        <v>-1.9</v>
      </c>
      <c r="W19" s="365">
        <v>22.3</v>
      </c>
      <c r="X19" s="69">
        <v>15.3</v>
      </c>
      <c r="Y19" s="69">
        <v>-1.6</v>
      </c>
      <c r="Z19" s="358">
        <v>-1</v>
      </c>
      <c r="AA19" s="365">
        <v>18</v>
      </c>
      <c r="AB19" s="69">
        <v>16.2</v>
      </c>
      <c r="AC19" s="69">
        <v>3.1</v>
      </c>
      <c r="AD19" s="358">
        <v>0.9</v>
      </c>
    </row>
    <row r="20" spans="1:30" s="87" customFormat="1" ht="14.5">
      <c r="A20" s="86"/>
      <c r="B20" s="72" t="s">
        <v>63</v>
      </c>
      <c r="C20" s="82">
        <v>2.2000000000000002</v>
      </c>
      <c r="D20" s="335">
        <v>6.2</v>
      </c>
      <c r="E20" s="82">
        <v>-11.4</v>
      </c>
      <c r="F20" s="335">
        <v>-7.1</v>
      </c>
      <c r="G20" s="350">
        <v>44.199999999999996</v>
      </c>
      <c r="H20" s="335">
        <v>49.359999999999957</v>
      </c>
      <c r="I20" s="341">
        <v>4.4000000000000004</v>
      </c>
      <c r="J20" s="342">
        <v>-10.199999999999999</v>
      </c>
      <c r="K20" s="350">
        <v>4.5000000000000178</v>
      </c>
      <c r="L20" s="335">
        <v>17.999999999999936</v>
      </c>
      <c r="M20" s="341">
        <v>-25</v>
      </c>
      <c r="N20" s="342">
        <v>-19.100000000000001</v>
      </c>
      <c r="O20" s="350">
        <v>32.019999999999982</v>
      </c>
      <c r="P20" s="335">
        <v>25.4</v>
      </c>
      <c r="Q20" s="335">
        <v>-4.6000000000000023</v>
      </c>
      <c r="R20" s="342">
        <v>-7.9</v>
      </c>
      <c r="S20" s="350">
        <v>20.300000000000004</v>
      </c>
      <c r="T20" s="335">
        <v>15.8</v>
      </c>
      <c r="U20" s="363">
        <v>-13.600000000000001</v>
      </c>
      <c r="V20" s="364">
        <v>-12.700000000000001</v>
      </c>
      <c r="W20" s="370">
        <v>27.2</v>
      </c>
      <c r="X20" s="363">
        <v>25.499999999999996</v>
      </c>
      <c r="Y20" s="363">
        <v>5.6999999999999993</v>
      </c>
      <c r="Z20" s="364">
        <v>-0.69999999999999973</v>
      </c>
      <c r="AA20" s="370">
        <v>24.299999999999997</v>
      </c>
      <c r="AB20" s="363">
        <v>44.5</v>
      </c>
      <c r="AC20" s="363">
        <v>-2.5</v>
      </c>
      <c r="AD20" s="364">
        <v>-1.4</v>
      </c>
    </row>
    <row r="21" spans="1:30" s="77" customFormat="1" ht="14.5">
      <c r="A21" s="79"/>
      <c r="B21" s="68" t="s">
        <v>64</v>
      </c>
      <c r="C21" s="218"/>
      <c r="D21" s="218"/>
      <c r="E21" s="218"/>
      <c r="F21" s="218"/>
      <c r="G21" s="351">
        <v>0</v>
      </c>
      <c r="H21" s="218">
        <v>0</v>
      </c>
      <c r="I21" s="218">
        <v>0</v>
      </c>
      <c r="J21" s="352"/>
      <c r="K21" s="339">
        <v>0</v>
      </c>
      <c r="L21" s="83">
        <v>0</v>
      </c>
      <c r="M21" s="205">
        <v>0</v>
      </c>
      <c r="N21" s="352">
        <v>0</v>
      </c>
      <c r="O21" s="339">
        <v>-2.6</v>
      </c>
      <c r="P21" s="81">
        <v>-1.1000000000000001</v>
      </c>
      <c r="Q21" s="81">
        <v>3.9</v>
      </c>
      <c r="R21" s="340">
        <v>4.9000000000000004</v>
      </c>
      <c r="S21" s="339">
        <v>-195.5</v>
      </c>
      <c r="T21" s="81">
        <v>-195.7</v>
      </c>
      <c r="U21" s="57">
        <v>2.2000000000000002</v>
      </c>
      <c r="V21" s="332">
        <v>-0.1</v>
      </c>
      <c r="W21" s="333">
        <v>5.8</v>
      </c>
      <c r="X21" s="57">
        <v>7.7</v>
      </c>
      <c r="Y21" s="57">
        <v>0</v>
      </c>
      <c r="Z21" s="332">
        <v>0</v>
      </c>
      <c r="AA21" s="333">
        <v>1</v>
      </c>
      <c r="AB21" s="57">
        <v>0.7</v>
      </c>
      <c r="AC21" s="57">
        <v>0</v>
      </c>
      <c r="AD21" s="332">
        <v>0</v>
      </c>
    </row>
    <row r="22" spans="1:30" s="77" customFormat="1" ht="14.5">
      <c r="A22" s="79"/>
      <c r="B22" s="68" t="s">
        <v>62</v>
      </c>
      <c r="C22" s="81">
        <v>-0.6</v>
      </c>
      <c r="D22" s="81">
        <v>-0.6</v>
      </c>
      <c r="E22" s="218"/>
      <c r="F22" s="218"/>
      <c r="G22" s="351">
        <v>0</v>
      </c>
      <c r="H22" s="218">
        <v>0</v>
      </c>
      <c r="I22" s="218">
        <v>0</v>
      </c>
      <c r="J22" s="352"/>
      <c r="K22" s="339">
        <v>0</v>
      </c>
      <c r="L22" s="83">
        <v>0</v>
      </c>
      <c r="M22" s="205">
        <v>0</v>
      </c>
      <c r="N22" s="352">
        <v>0</v>
      </c>
      <c r="O22" s="339">
        <v>1.2</v>
      </c>
      <c r="P22" s="69">
        <v>-1.2</v>
      </c>
      <c r="Q22" s="69">
        <v>1.2</v>
      </c>
      <c r="R22" s="358">
        <v>0.5</v>
      </c>
      <c r="S22" s="365">
        <v>2.5</v>
      </c>
      <c r="T22" s="69">
        <v>-1.6</v>
      </c>
      <c r="U22" s="69">
        <v>1.1000000000000001</v>
      </c>
      <c r="V22" s="358">
        <v>0.7</v>
      </c>
      <c r="W22" s="365">
        <v>2.7</v>
      </c>
      <c r="X22" s="69">
        <v>1.9</v>
      </c>
      <c r="Y22" s="69">
        <v>1.3</v>
      </c>
      <c r="Z22" s="358">
        <v>0.6</v>
      </c>
      <c r="AA22" s="365">
        <v>2.7</v>
      </c>
      <c r="AB22" s="69">
        <v>1.9</v>
      </c>
      <c r="AC22" s="69">
        <v>1.2</v>
      </c>
      <c r="AD22" s="358">
        <v>0.4</v>
      </c>
    </row>
    <row r="23" spans="1:30" s="87" customFormat="1" ht="15" thickBot="1">
      <c r="A23" s="86"/>
      <c r="B23" s="123" t="s">
        <v>18</v>
      </c>
      <c r="C23" s="124">
        <v>2.8</v>
      </c>
      <c r="D23" s="336">
        <v>6.7</v>
      </c>
      <c r="E23" s="124">
        <v>-11.4</v>
      </c>
      <c r="F23" s="336">
        <v>-7.1</v>
      </c>
      <c r="G23" s="353">
        <v>44.199999999999996</v>
      </c>
      <c r="H23" s="336">
        <v>49.359999999999957</v>
      </c>
      <c r="I23" s="336">
        <v>4.4000000000000004</v>
      </c>
      <c r="J23" s="354">
        <v>-10.199999999999999</v>
      </c>
      <c r="K23" s="353">
        <v>4.5000000000000178</v>
      </c>
      <c r="L23" s="336">
        <v>17.999999999999936</v>
      </c>
      <c r="M23" s="356">
        <v>-25</v>
      </c>
      <c r="N23" s="354">
        <v>-19.100000000000001</v>
      </c>
      <c r="O23" s="353">
        <v>28.219999999999981</v>
      </c>
      <c r="P23" s="336">
        <v>23.099999999999998</v>
      </c>
      <c r="Q23" s="336">
        <v>-1.9000000000000024</v>
      </c>
      <c r="R23" s="354">
        <v>-3.5</v>
      </c>
      <c r="S23" s="353">
        <v>-177.1</v>
      </c>
      <c r="T23" s="336">
        <v>-181.49999999999997</v>
      </c>
      <c r="U23" s="366">
        <v>-12.500000000000002</v>
      </c>
      <c r="V23" s="367">
        <v>-13.6</v>
      </c>
      <c r="W23" s="371">
        <v>30.4</v>
      </c>
      <c r="X23" s="366">
        <v>31.2</v>
      </c>
      <c r="Y23" s="366">
        <v>4.3999999999999995</v>
      </c>
      <c r="Z23" s="367">
        <v>-1.2999999999999998</v>
      </c>
      <c r="AA23" s="371">
        <v>22.5</v>
      </c>
      <c r="AB23" s="366">
        <v>43.300000000000004</v>
      </c>
      <c r="AC23" s="366">
        <v>-3.7</v>
      </c>
      <c r="AD23" s="367">
        <v>-1.7999999999999998</v>
      </c>
    </row>
    <row r="24" spans="1:30" ht="14.5">
      <c r="B24" s="88"/>
      <c r="C24" s="89"/>
      <c r="D24" s="89"/>
      <c r="E24" s="89"/>
      <c r="F24" s="89"/>
      <c r="G24" s="89"/>
      <c r="H24" s="89"/>
      <c r="I24" s="89"/>
      <c r="J24" s="88"/>
      <c r="K24" s="89"/>
      <c r="L24" s="89"/>
      <c r="M24" s="89"/>
      <c r="N24" s="89"/>
      <c r="O24" s="89"/>
      <c r="P24" s="89"/>
      <c r="Q24" s="90"/>
      <c r="R24" s="90"/>
      <c r="S24" s="90"/>
      <c r="T24" s="89"/>
      <c r="U24" s="89"/>
      <c r="V24" s="89"/>
      <c r="W24" s="2"/>
    </row>
    <row r="25" spans="1:30" ht="14.5">
      <c r="B25" s="91" t="s">
        <v>115</v>
      </c>
      <c r="C25" s="91"/>
      <c r="D25" s="91"/>
      <c r="E25" s="91"/>
      <c r="F25" s="91"/>
      <c r="G25" s="91"/>
      <c r="H25" s="91"/>
      <c r="I25" s="206"/>
      <c r="J25" s="91"/>
      <c r="K25" s="91"/>
      <c r="L25" s="91"/>
      <c r="M25" s="206"/>
      <c r="N25" s="91"/>
      <c r="O25" s="91"/>
      <c r="P25" s="91"/>
      <c r="Q25" s="91"/>
      <c r="R25" s="91"/>
      <c r="S25" s="91"/>
      <c r="T25" s="91"/>
      <c r="U25" s="91"/>
      <c r="V25" s="91"/>
      <c r="W25" s="2"/>
    </row>
    <row r="26" spans="1:30" s="31" customFormat="1" ht="14.5">
      <c r="A26" s="150"/>
      <c r="B26" s="13" t="s">
        <v>114</v>
      </c>
      <c r="C26" s="92"/>
      <c r="D26" s="92"/>
      <c r="E26" s="92"/>
      <c r="F26" s="92"/>
      <c r="G26" s="92"/>
      <c r="H26" s="92"/>
      <c r="I26" s="219"/>
      <c r="J26" s="13"/>
      <c r="K26" s="140"/>
      <c r="L26" s="92"/>
      <c r="M26" s="207"/>
      <c r="N26" s="92"/>
      <c r="O26" s="92"/>
      <c r="P26" s="92"/>
      <c r="Q26" s="92"/>
      <c r="R26" s="92"/>
      <c r="S26" s="92"/>
      <c r="T26" s="92"/>
      <c r="U26" s="92"/>
      <c r="V26" s="92"/>
      <c r="W26" s="163"/>
    </row>
    <row r="27" spans="1:30" s="34" customFormat="1" ht="14.5">
      <c r="A27" s="53"/>
      <c r="B27" s="94"/>
      <c r="C27" s="95"/>
      <c r="D27" s="95"/>
      <c r="E27" s="95"/>
      <c r="F27" s="95"/>
      <c r="G27" s="95"/>
      <c r="H27" s="95"/>
      <c r="I27" s="220"/>
      <c r="J27" s="94"/>
      <c r="K27" s="95"/>
      <c r="L27" s="95"/>
      <c r="M27" s="208"/>
      <c r="N27" s="95"/>
      <c r="O27" s="95"/>
      <c r="P27" s="95"/>
      <c r="Q27" s="95"/>
      <c r="R27" s="95"/>
      <c r="S27" s="95"/>
      <c r="T27" s="95"/>
      <c r="U27" s="95"/>
      <c r="V27" s="95"/>
    </row>
    <row r="28" spans="1:30" ht="14.5">
      <c r="A28" s="53"/>
      <c r="K28" s="128"/>
      <c r="M28" s="209"/>
      <c r="O28" s="128"/>
      <c r="Q28" s="128"/>
      <c r="S28" s="128"/>
      <c r="U28" s="128"/>
      <c r="W28" s="129"/>
      <c r="Y28" s="130"/>
      <c r="AA28" s="130"/>
      <c r="AC28" s="130"/>
    </row>
    <row r="29" spans="1:30" ht="14.5">
      <c r="A29" s="53"/>
    </row>
    <row r="30" spans="1:30" ht="20.149999999999999" customHeight="1">
      <c r="A30" s="53"/>
      <c r="B30" s="68"/>
      <c r="I30" s="221"/>
      <c r="J30" s="68"/>
    </row>
    <row r="31" spans="1:30" ht="20.149999999999999" customHeight="1">
      <c r="A31" s="53"/>
    </row>
    <row r="32" spans="1:30" ht="20.149999999999999" customHeight="1">
      <c r="A32" s="53"/>
    </row>
    <row r="33" spans="1:1" ht="20.149999999999999" customHeight="1">
      <c r="A33" s="53"/>
    </row>
    <row r="34" spans="1:1" ht="20.149999999999999" customHeight="1">
      <c r="A34" s="53"/>
    </row>
    <row r="35" spans="1:1" ht="20.149999999999999" customHeight="1">
      <c r="A35" s="53"/>
    </row>
    <row r="36" spans="1:1" ht="20.149999999999999" customHeight="1">
      <c r="A36" s="53"/>
    </row>
    <row r="37" spans="1:1" ht="20.149999999999999" customHeight="1">
      <c r="A37" s="53"/>
    </row>
    <row r="38" spans="1:1" ht="20.149999999999999" customHeight="1">
      <c r="A38" s="53"/>
    </row>
    <row r="39" spans="1:1" ht="20.149999999999999" customHeight="1">
      <c r="A39" s="53"/>
    </row>
    <row r="40" spans="1:1" ht="20.149999999999999" customHeight="1">
      <c r="A40" s="53"/>
    </row>
    <row r="41" spans="1:1" ht="20.149999999999999" customHeight="1">
      <c r="A41" s="53"/>
    </row>
    <row r="42" spans="1:1" ht="20.149999999999999" customHeight="1">
      <c r="A42" s="53"/>
    </row>
    <row r="43" spans="1:1" ht="20.149999999999999" customHeight="1">
      <c r="A43" s="53"/>
    </row>
    <row r="44" spans="1:1" ht="20.149999999999999" customHeight="1">
      <c r="A44" s="53"/>
    </row>
    <row r="45" spans="1:1" ht="20.149999999999999" customHeight="1">
      <c r="A45" s="53"/>
    </row>
    <row r="46" spans="1:1" ht="20.149999999999999" customHeight="1">
      <c r="A46" s="53"/>
    </row>
    <row r="47" spans="1:1" ht="20.149999999999999" customHeight="1">
      <c r="A47" s="53"/>
    </row>
    <row r="48" spans="1:1" ht="20.149999999999999" customHeight="1">
      <c r="A48" s="53"/>
    </row>
    <row r="49" spans="1:1" ht="20.149999999999999" customHeight="1">
      <c r="A49" s="53"/>
    </row>
    <row r="50" spans="1:1" ht="20.149999999999999" customHeight="1">
      <c r="A50" s="53"/>
    </row>
    <row r="51" spans="1:1" ht="20.149999999999999" customHeight="1">
      <c r="A51" s="53"/>
    </row>
    <row r="52" spans="1:1" ht="20.149999999999999" customHeight="1">
      <c r="A52" s="53"/>
    </row>
    <row r="53" spans="1:1" ht="20.149999999999999" customHeight="1">
      <c r="A53" s="53"/>
    </row>
    <row r="54" spans="1:1" ht="20.149999999999999" customHeight="1">
      <c r="A54" s="53"/>
    </row>
    <row r="55" spans="1:1" ht="20.149999999999999" customHeight="1">
      <c r="A55" s="53"/>
    </row>
    <row r="56" spans="1:1" ht="20.149999999999999" customHeight="1">
      <c r="A56" s="53"/>
    </row>
    <row r="57" spans="1:1" ht="20.149999999999999" customHeight="1">
      <c r="A57" s="53"/>
    </row>
    <row r="58" spans="1:1" ht="20.149999999999999" customHeight="1">
      <c r="A58" s="53"/>
    </row>
    <row r="59" spans="1:1" ht="20.149999999999999" customHeight="1">
      <c r="A59" s="53"/>
    </row>
    <row r="60" spans="1:1" ht="20.149999999999999" customHeight="1">
      <c r="A60" s="53"/>
    </row>
    <row r="61" spans="1:1" ht="20.149999999999999" customHeight="1">
      <c r="A61" s="53"/>
    </row>
    <row r="62" spans="1:1" ht="20.149999999999999" customHeight="1">
      <c r="A62" s="53"/>
    </row>
    <row r="63" spans="1:1" ht="20.149999999999999" customHeight="1">
      <c r="A63" s="53"/>
    </row>
    <row r="64" spans="1:1" ht="20.149999999999999" customHeight="1">
      <c r="A64" s="53"/>
    </row>
    <row r="65" spans="1:1" ht="20.149999999999999" customHeight="1">
      <c r="A65" s="53"/>
    </row>
    <row r="66" spans="1:1" ht="20.149999999999999" customHeight="1">
      <c r="A66" s="53"/>
    </row>
    <row r="67" spans="1:1" ht="20.149999999999999" customHeight="1">
      <c r="A67" s="53"/>
    </row>
    <row r="68" spans="1:1" ht="20.149999999999999" customHeight="1">
      <c r="A68" s="53"/>
    </row>
    <row r="69" spans="1:1" ht="20.149999999999999" customHeight="1">
      <c r="A69" s="53"/>
    </row>
    <row r="70" spans="1:1" ht="20.149999999999999" customHeight="1">
      <c r="A70" s="53"/>
    </row>
    <row r="71" spans="1:1" ht="20.149999999999999" customHeight="1">
      <c r="A71" s="53"/>
    </row>
    <row r="72" spans="1:1" ht="20.149999999999999" customHeight="1">
      <c r="A72" s="53"/>
    </row>
    <row r="73" spans="1:1" ht="20.149999999999999" customHeight="1">
      <c r="A73" s="53"/>
    </row>
    <row r="74" spans="1:1" ht="20.149999999999999" customHeight="1">
      <c r="A74" s="53"/>
    </row>
    <row r="75" spans="1:1" ht="20.149999999999999" customHeight="1">
      <c r="A75" s="53"/>
    </row>
    <row r="76" spans="1:1" ht="20.149999999999999" customHeight="1">
      <c r="A76" s="53"/>
    </row>
    <row r="77" spans="1:1" ht="20.149999999999999" customHeight="1">
      <c r="A77" s="53"/>
    </row>
    <row r="78" spans="1:1" ht="20.149999999999999" customHeight="1">
      <c r="A78" s="53"/>
    </row>
    <row r="79" spans="1:1" ht="20.149999999999999" customHeight="1">
      <c r="A79" s="53"/>
    </row>
    <row r="80" spans="1:1" ht="20.149999999999999" customHeight="1">
      <c r="A80" s="53"/>
    </row>
    <row r="81" spans="1:1" ht="20.149999999999999" customHeight="1">
      <c r="A81" s="53"/>
    </row>
    <row r="82" spans="1:1" ht="20.149999999999999" customHeight="1">
      <c r="A82" s="53"/>
    </row>
    <row r="83" spans="1:1" ht="20.149999999999999" customHeight="1">
      <c r="A83" s="53"/>
    </row>
    <row r="84" spans="1:1" ht="20.149999999999999" customHeight="1">
      <c r="A84" s="53"/>
    </row>
    <row r="85" spans="1:1" ht="20.149999999999999" customHeight="1">
      <c r="A85" s="53"/>
    </row>
    <row r="86" spans="1:1" ht="20.149999999999999" customHeight="1">
      <c r="A86" s="53"/>
    </row>
    <row r="87" spans="1:1" ht="20.149999999999999" customHeight="1">
      <c r="A87" s="53"/>
    </row>
    <row r="88" spans="1:1" ht="20.149999999999999" customHeight="1">
      <c r="A88" s="53"/>
    </row>
    <row r="89" spans="1:1" ht="20.149999999999999" customHeight="1">
      <c r="A89" s="53"/>
    </row>
    <row r="90" spans="1:1" ht="20.149999999999999" customHeight="1">
      <c r="A90" s="53"/>
    </row>
    <row r="91" spans="1:1" ht="20.149999999999999" customHeight="1">
      <c r="A91" s="53"/>
    </row>
    <row r="92" spans="1:1" ht="20.149999999999999" customHeight="1">
      <c r="A92" s="53"/>
    </row>
    <row r="93" spans="1:1" ht="20.149999999999999" customHeight="1">
      <c r="A93" s="53"/>
    </row>
    <row r="94" spans="1:1" ht="20.149999999999999" customHeight="1">
      <c r="A94" s="53"/>
    </row>
    <row r="95" spans="1:1" ht="20.149999999999999" customHeight="1">
      <c r="A95" s="53"/>
    </row>
    <row r="96" spans="1:1" ht="20.149999999999999" customHeight="1">
      <c r="A96" s="53"/>
    </row>
    <row r="97" spans="1:1" ht="20.149999999999999" customHeight="1">
      <c r="A97" s="53"/>
    </row>
    <row r="98" spans="1:1" ht="20.149999999999999" customHeight="1">
      <c r="A98" s="53"/>
    </row>
    <row r="99" spans="1:1" ht="20.149999999999999" customHeight="1">
      <c r="A99" s="53"/>
    </row>
    <row r="100" spans="1:1" ht="20.149999999999999" customHeight="1">
      <c r="A100" s="53"/>
    </row>
    <row r="101" spans="1:1" ht="20.149999999999999" customHeight="1">
      <c r="A101" s="53"/>
    </row>
    <row r="102" spans="1:1" ht="20.149999999999999" customHeight="1">
      <c r="A102" s="53"/>
    </row>
    <row r="103" spans="1:1" ht="20.149999999999999" customHeight="1">
      <c r="A103" s="53"/>
    </row>
    <row r="104" spans="1:1" ht="20.149999999999999" customHeight="1">
      <c r="A104" s="53"/>
    </row>
    <row r="105" spans="1:1" ht="20.149999999999999" customHeight="1">
      <c r="A105" s="53"/>
    </row>
    <row r="106" spans="1:1" ht="20.149999999999999" customHeight="1">
      <c r="A106" s="53"/>
    </row>
    <row r="107" spans="1:1" ht="20.149999999999999" customHeight="1">
      <c r="A107" s="53"/>
    </row>
    <row r="108" spans="1:1" ht="20.149999999999999" customHeight="1">
      <c r="A108" s="53"/>
    </row>
    <row r="109" spans="1:1" ht="20.149999999999999" customHeight="1">
      <c r="A109" s="53"/>
    </row>
    <row r="110" spans="1:1" ht="20.149999999999999" customHeight="1">
      <c r="A110" s="53"/>
    </row>
    <row r="111" spans="1:1" ht="20.149999999999999" customHeight="1">
      <c r="A111" s="53"/>
    </row>
    <row r="112" spans="1:1" ht="20.149999999999999" customHeight="1">
      <c r="A112" s="53"/>
    </row>
    <row r="113" spans="1:1" ht="20.149999999999999" customHeight="1">
      <c r="A113" s="53"/>
    </row>
    <row r="114" spans="1:1" ht="20.149999999999999" customHeight="1">
      <c r="A114" s="53"/>
    </row>
    <row r="115" spans="1:1" ht="20.149999999999999" customHeight="1">
      <c r="A115" s="53"/>
    </row>
    <row r="116" spans="1:1" ht="20.149999999999999" customHeight="1">
      <c r="A116" s="53"/>
    </row>
    <row r="117" spans="1:1" ht="20.149999999999999" customHeight="1">
      <c r="A117" s="53"/>
    </row>
    <row r="118" spans="1:1" ht="20.149999999999999" customHeight="1">
      <c r="A118" s="53"/>
    </row>
    <row r="119" spans="1:1" ht="20.149999999999999" customHeight="1">
      <c r="A119" s="53"/>
    </row>
    <row r="120" spans="1:1" ht="20.149999999999999" customHeight="1">
      <c r="A120" s="53"/>
    </row>
    <row r="121" spans="1:1" ht="20.149999999999999" customHeight="1">
      <c r="A121" s="53"/>
    </row>
    <row r="122" spans="1:1" ht="20.149999999999999" customHeight="1">
      <c r="A122" s="53"/>
    </row>
    <row r="123" spans="1:1" ht="20.149999999999999" customHeight="1">
      <c r="A123" s="53"/>
    </row>
    <row r="124" spans="1:1" ht="20.149999999999999" customHeight="1">
      <c r="A124" s="53"/>
    </row>
    <row r="125" spans="1:1" ht="20.149999999999999" customHeight="1">
      <c r="A125" s="53"/>
    </row>
    <row r="126" spans="1:1" ht="20.149999999999999" customHeight="1">
      <c r="A126" s="53"/>
    </row>
    <row r="127" spans="1:1" ht="20.149999999999999" customHeight="1">
      <c r="A127" s="53"/>
    </row>
    <row r="128" spans="1:1" ht="20.149999999999999" customHeight="1">
      <c r="A128" s="53"/>
    </row>
    <row r="129" spans="1:1" ht="20.149999999999999" customHeight="1">
      <c r="A129" s="53"/>
    </row>
    <row r="130" spans="1:1" ht="20.149999999999999" customHeight="1">
      <c r="A130" s="53"/>
    </row>
    <row r="131" spans="1:1" ht="20.149999999999999" customHeight="1">
      <c r="A131" s="53"/>
    </row>
    <row r="132" spans="1:1" ht="20.149999999999999" customHeight="1">
      <c r="A132" s="53"/>
    </row>
    <row r="133" spans="1:1" ht="20.149999999999999" customHeight="1">
      <c r="A133" s="53"/>
    </row>
    <row r="134" spans="1:1" ht="20.149999999999999" customHeight="1">
      <c r="A134" s="53"/>
    </row>
    <row r="135" spans="1:1" ht="20.149999999999999" customHeight="1">
      <c r="A135" s="53"/>
    </row>
    <row r="136" spans="1:1" ht="20.149999999999999" customHeight="1">
      <c r="A136" s="53"/>
    </row>
    <row r="137" spans="1:1" ht="20.149999999999999" customHeight="1">
      <c r="A137" s="53"/>
    </row>
    <row r="138" spans="1:1" ht="20.149999999999999" customHeight="1">
      <c r="A138" s="53"/>
    </row>
    <row r="139" spans="1:1" ht="20.149999999999999" customHeight="1">
      <c r="A139" s="53"/>
    </row>
    <row r="140" spans="1:1" ht="20.149999999999999" customHeight="1">
      <c r="A140" s="53"/>
    </row>
    <row r="141" spans="1:1" ht="20.149999999999999" customHeight="1">
      <c r="A141" s="53"/>
    </row>
    <row r="142" spans="1:1" ht="20.149999999999999" customHeight="1">
      <c r="A142" s="53"/>
    </row>
    <row r="143" spans="1:1" ht="20.149999999999999" customHeight="1">
      <c r="A143" s="53"/>
    </row>
    <row r="144" spans="1:1" ht="20.149999999999999" customHeight="1">
      <c r="A144" s="53"/>
    </row>
    <row r="145" spans="1:1" ht="20.149999999999999" customHeight="1">
      <c r="A145" s="53"/>
    </row>
    <row r="146" spans="1:1" ht="20.149999999999999" customHeight="1">
      <c r="A146" s="53"/>
    </row>
    <row r="147" spans="1:1" ht="20.149999999999999" customHeight="1">
      <c r="A147" s="53"/>
    </row>
    <row r="148" spans="1:1" ht="20.149999999999999" customHeight="1">
      <c r="A148" s="53"/>
    </row>
    <row r="149" spans="1:1" ht="20.149999999999999" customHeight="1">
      <c r="A149" s="53"/>
    </row>
    <row r="150" spans="1:1" ht="20.149999999999999" customHeight="1">
      <c r="A150" s="53"/>
    </row>
    <row r="151" spans="1:1" ht="20.149999999999999" customHeight="1">
      <c r="A151" s="53"/>
    </row>
    <row r="152" spans="1:1" ht="20.149999999999999" customHeight="1">
      <c r="A152" s="53"/>
    </row>
    <row r="153" spans="1:1" ht="20.149999999999999" customHeight="1">
      <c r="A153" s="53"/>
    </row>
    <row r="154" spans="1:1" ht="20.149999999999999" customHeight="1">
      <c r="A154" s="53"/>
    </row>
    <row r="155" spans="1:1" ht="20.149999999999999" customHeight="1">
      <c r="A155" s="53"/>
    </row>
    <row r="156" spans="1:1" ht="20.149999999999999" customHeight="1">
      <c r="A156" s="53"/>
    </row>
    <row r="157" spans="1:1" ht="20.149999999999999" customHeight="1">
      <c r="A157" s="53"/>
    </row>
    <row r="158" spans="1:1" ht="20.149999999999999" customHeight="1">
      <c r="A158" s="53"/>
    </row>
    <row r="159" spans="1:1" ht="20.149999999999999" customHeight="1">
      <c r="A159" s="53"/>
    </row>
    <row r="160" spans="1:1" ht="20.149999999999999" customHeight="1">
      <c r="A160" s="53"/>
    </row>
    <row r="161" spans="1:1" ht="20.149999999999999" customHeight="1">
      <c r="A161" s="53"/>
    </row>
    <row r="162" spans="1:1" ht="20.149999999999999" customHeight="1">
      <c r="A162" s="53"/>
    </row>
    <row r="163" spans="1:1" ht="20.149999999999999" customHeight="1">
      <c r="A163" s="53"/>
    </row>
    <row r="164" spans="1:1" ht="20.149999999999999" customHeight="1">
      <c r="A164" s="53"/>
    </row>
    <row r="165" spans="1:1" ht="20.149999999999999" customHeight="1">
      <c r="A165" s="53"/>
    </row>
    <row r="166" spans="1:1" ht="20.149999999999999" customHeight="1">
      <c r="A166" s="53"/>
    </row>
    <row r="167" spans="1:1" ht="20.149999999999999" customHeight="1">
      <c r="A167" s="53"/>
    </row>
    <row r="168" spans="1:1" ht="20.149999999999999" customHeight="1">
      <c r="A168" s="53"/>
    </row>
    <row r="169" spans="1:1" ht="20.149999999999999" customHeight="1">
      <c r="A169" s="53"/>
    </row>
    <row r="170" spans="1:1" ht="20.149999999999999" customHeight="1">
      <c r="A170" s="53"/>
    </row>
    <row r="171" spans="1:1" ht="20.149999999999999" customHeight="1">
      <c r="A171" s="53"/>
    </row>
    <row r="172" spans="1:1" ht="20.149999999999999" customHeight="1">
      <c r="A172" s="53"/>
    </row>
    <row r="173" spans="1:1" ht="20.149999999999999" customHeight="1">
      <c r="A173" s="53"/>
    </row>
    <row r="174" spans="1:1" ht="20.149999999999999" customHeight="1">
      <c r="A174" s="53"/>
    </row>
    <row r="175" spans="1:1" ht="20.149999999999999" customHeight="1">
      <c r="A175" s="53"/>
    </row>
    <row r="176" spans="1:1" ht="20.149999999999999" customHeight="1">
      <c r="A176" s="53"/>
    </row>
    <row r="177" spans="1:1" ht="20.149999999999999" customHeight="1">
      <c r="A177" s="53"/>
    </row>
    <row r="178" spans="1:1" ht="20.149999999999999" customHeight="1">
      <c r="A178" s="53"/>
    </row>
    <row r="179" spans="1:1" ht="20.149999999999999" customHeight="1">
      <c r="A179" s="53"/>
    </row>
    <row r="180" spans="1:1" ht="20.149999999999999" customHeight="1">
      <c r="A180" s="53"/>
    </row>
    <row r="181" spans="1:1" ht="20.149999999999999" customHeight="1">
      <c r="A181" s="53"/>
    </row>
    <row r="182" spans="1:1" ht="20.149999999999999" customHeight="1">
      <c r="A182" s="53"/>
    </row>
    <row r="183" spans="1:1" ht="20.149999999999999" customHeight="1">
      <c r="A183" s="53"/>
    </row>
    <row r="184" spans="1:1" ht="20.149999999999999" customHeight="1">
      <c r="A184" s="53"/>
    </row>
    <row r="185" spans="1:1" ht="20.149999999999999" customHeight="1">
      <c r="A185" s="53"/>
    </row>
    <row r="186" spans="1:1" ht="20.149999999999999" customHeight="1">
      <c r="A186" s="53"/>
    </row>
    <row r="187" spans="1:1" ht="20.149999999999999" customHeight="1">
      <c r="A187" s="53"/>
    </row>
    <row r="188" spans="1:1" ht="20.149999999999999" customHeight="1">
      <c r="A188" s="53"/>
    </row>
    <row r="189" spans="1:1" ht="20.149999999999999" customHeight="1">
      <c r="A189" s="53"/>
    </row>
    <row r="190" spans="1:1" ht="20.149999999999999" customHeight="1">
      <c r="A190" s="53"/>
    </row>
    <row r="191" spans="1:1" ht="20.149999999999999" customHeight="1">
      <c r="A191" s="53"/>
    </row>
    <row r="192" spans="1:1" ht="20.149999999999999" customHeight="1">
      <c r="A192" s="53"/>
    </row>
    <row r="193" spans="1:1" ht="20.149999999999999" customHeight="1">
      <c r="A193" s="53"/>
    </row>
    <row r="194" spans="1:1" ht="20.149999999999999" customHeight="1">
      <c r="A194" s="53"/>
    </row>
    <row r="195" spans="1:1" ht="20.149999999999999" customHeight="1">
      <c r="A195" s="53"/>
    </row>
    <row r="196" spans="1:1" ht="20.149999999999999" customHeight="1">
      <c r="A196" s="53"/>
    </row>
    <row r="197" spans="1:1" ht="20.149999999999999" customHeight="1">
      <c r="A197" s="53"/>
    </row>
    <row r="198" spans="1:1" ht="20.149999999999999" customHeight="1">
      <c r="A198" s="53"/>
    </row>
    <row r="199" spans="1:1" ht="20.149999999999999" customHeight="1">
      <c r="A199" s="53"/>
    </row>
    <row r="200" spans="1:1" ht="20.149999999999999" customHeight="1">
      <c r="A200" s="53"/>
    </row>
    <row r="201" spans="1:1" ht="20.149999999999999" customHeight="1">
      <c r="A201" s="53"/>
    </row>
    <row r="202" spans="1:1" ht="20.149999999999999" customHeight="1">
      <c r="A202" s="53"/>
    </row>
    <row r="203" spans="1:1" ht="20.149999999999999" customHeight="1">
      <c r="A203" s="53"/>
    </row>
    <row r="204" spans="1:1" ht="20.149999999999999" customHeight="1">
      <c r="A204" s="53"/>
    </row>
    <row r="205" spans="1:1" ht="20.149999999999999" customHeight="1">
      <c r="A205" s="53"/>
    </row>
    <row r="206" spans="1:1" ht="20.149999999999999" customHeight="1">
      <c r="A206" s="53"/>
    </row>
    <row r="207" spans="1:1" ht="20.149999999999999" customHeight="1">
      <c r="A207" s="53"/>
    </row>
    <row r="208" spans="1:1" ht="20.149999999999999" customHeight="1">
      <c r="A208" s="53"/>
    </row>
    <row r="209" spans="1:1" ht="20.149999999999999" customHeight="1">
      <c r="A209" s="53"/>
    </row>
    <row r="210" spans="1:1" ht="20.149999999999999" customHeight="1">
      <c r="A210" s="53"/>
    </row>
    <row r="211" spans="1:1" ht="20.149999999999999" customHeight="1">
      <c r="A211" s="53"/>
    </row>
    <row r="212" spans="1:1" ht="20.149999999999999" customHeight="1">
      <c r="A212" s="53"/>
    </row>
    <row r="213" spans="1:1" ht="20.149999999999999" customHeight="1">
      <c r="A213" s="53"/>
    </row>
    <row r="214" spans="1:1" ht="20.149999999999999" customHeight="1">
      <c r="A214" s="53"/>
    </row>
    <row r="215" spans="1:1" ht="20.149999999999999" customHeight="1">
      <c r="A215" s="53"/>
    </row>
    <row r="216" spans="1:1" ht="20.149999999999999" customHeight="1">
      <c r="A216" s="53"/>
    </row>
    <row r="217" spans="1:1" ht="20.149999999999999" customHeight="1">
      <c r="A217" s="53"/>
    </row>
    <row r="218" spans="1:1" ht="20.149999999999999" customHeight="1">
      <c r="A218" s="53"/>
    </row>
    <row r="219" spans="1:1" ht="20.149999999999999" customHeight="1">
      <c r="A219" s="53"/>
    </row>
    <row r="220" spans="1:1" ht="20.149999999999999" customHeight="1">
      <c r="A220" s="53"/>
    </row>
    <row r="221" spans="1:1" ht="20.149999999999999" customHeight="1">
      <c r="A221" s="53"/>
    </row>
    <row r="222" spans="1:1" ht="20.149999999999999" customHeight="1">
      <c r="A222" s="53"/>
    </row>
    <row r="223" spans="1:1" ht="20.149999999999999" customHeight="1">
      <c r="A223" s="53"/>
    </row>
    <row r="224" spans="1:1" ht="20.149999999999999" customHeight="1">
      <c r="A224" s="53"/>
    </row>
    <row r="225" spans="1:1" ht="20.149999999999999" customHeight="1">
      <c r="A225" s="53"/>
    </row>
    <row r="226" spans="1:1" ht="20.149999999999999" customHeight="1">
      <c r="A226" s="53"/>
    </row>
    <row r="227" spans="1:1" ht="20.149999999999999" customHeight="1">
      <c r="A227" s="53"/>
    </row>
    <row r="228" spans="1:1" ht="20.149999999999999" customHeight="1">
      <c r="A228" s="53"/>
    </row>
    <row r="229" spans="1:1" ht="20.149999999999999" customHeight="1">
      <c r="A229" s="53"/>
    </row>
    <row r="230" spans="1:1" ht="20.149999999999999" customHeight="1">
      <c r="A230" s="53"/>
    </row>
    <row r="231" spans="1:1" ht="20.149999999999999" customHeight="1">
      <c r="A231" s="53"/>
    </row>
    <row r="232" spans="1:1" ht="20.149999999999999" customHeight="1">
      <c r="A232" s="53"/>
    </row>
    <row r="233" spans="1:1" ht="20.149999999999999" customHeight="1">
      <c r="A233" s="53"/>
    </row>
    <row r="234" spans="1:1" ht="20.149999999999999" customHeight="1">
      <c r="A234" s="53"/>
    </row>
    <row r="235" spans="1:1" ht="20.149999999999999" customHeight="1">
      <c r="A235" s="53"/>
    </row>
    <row r="236" spans="1:1" ht="20.149999999999999" customHeight="1">
      <c r="A236" s="53"/>
    </row>
    <row r="237" spans="1:1" ht="20.149999999999999" customHeight="1">
      <c r="A237" s="53"/>
    </row>
    <row r="238" spans="1:1" ht="20.149999999999999" customHeight="1">
      <c r="A238" s="53"/>
    </row>
    <row r="239" spans="1:1" ht="20.149999999999999" customHeight="1">
      <c r="A239" s="53"/>
    </row>
    <row r="240" spans="1:1" ht="20.149999999999999" customHeight="1">
      <c r="A240" s="53"/>
    </row>
    <row r="241" spans="1:1" ht="20.149999999999999" customHeight="1">
      <c r="A241" s="53"/>
    </row>
    <row r="242" spans="1:1" ht="20.149999999999999" customHeight="1">
      <c r="A242" s="53"/>
    </row>
    <row r="243" spans="1:1" ht="20.149999999999999" customHeight="1">
      <c r="A243" s="53"/>
    </row>
    <row r="244" spans="1:1" ht="20.149999999999999" customHeight="1">
      <c r="A244" s="53"/>
    </row>
    <row r="245" spans="1:1" ht="20.149999999999999" customHeight="1">
      <c r="A245" s="53"/>
    </row>
    <row r="246" spans="1:1" ht="20.149999999999999" customHeight="1">
      <c r="A246" s="53"/>
    </row>
    <row r="247" spans="1:1" ht="20.149999999999999" customHeight="1">
      <c r="A247" s="53"/>
    </row>
    <row r="248" spans="1:1" ht="20.149999999999999" customHeight="1">
      <c r="A248" s="53"/>
    </row>
    <row r="249" spans="1:1" ht="20.149999999999999" customHeight="1">
      <c r="A249" s="53"/>
    </row>
    <row r="250" spans="1:1" ht="20.149999999999999" customHeight="1">
      <c r="A250" s="53"/>
    </row>
    <row r="251" spans="1:1" ht="20.149999999999999" customHeight="1">
      <c r="A251" s="53"/>
    </row>
    <row r="252" spans="1:1" ht="20.149999999999999" customHeight="1">
      <c r="A252" s="53"/>
    </row>
    <row r="253" spans="1:1" ht="20.149999999999999" customHeight="1">
      <c r="A253" s="53"/>
    </row>
    <row r="254" spans="1:1" ht="20.149999999999999" customHeight="1">
      <c r="A254" s="53"/>
    </row>
    <row r="255" spans="1:1" ht="20.149999999999999" customHeight="1">
      <c r="A255" s="53"/>
    </row>
    <row r="256" spans="1:1" ht="20.149999999999999" customHeight="1">
      <c r="A256" s="53"/>
    </row>
    <row r="257" spans="1:1" ht="20.149999999999999" customHeight="1">
      <c r="A257" s="53"/>
    </row>
    <row r="258" spans="1:1" ht="20.149999999999999" customHeight="1">
      <c r="A258" s="53"/>
    </row>
    <row r="259" spans="1:1" ht="20.149999999999999" customHeight="1">
      <c r="A259" s="53"/>
    </row>
    <row r="260" spans="1:1" ht="20.149999999999999" customHeight="1">
      <c r="A260" s="53"/>
    </row>
    <row r="261" spans="1:1" ht="20.149999999999999" customHeight="1">
      <c r="A261" s="53"/>
    </row>
    <row r="262" spans="1:1" ht="20.149999999999999" customHeight="1">
      <c r="A262" s="53"/>
    </row>
    <row r="263" spans="1:1" ht="20.149999999999999" customHeight="1">
      <c r="A263" s="53"/>
    </row>
    <row r="264" spans="1:1" ht="20.149999999999999" customHeight="1">
      <c r="A264" s="53"/>
    </row>
    <row r="265" spans="1:1" ht="20.149999999999999" customHeight="1">
      <c r="A265" s="53"/>
    </row>
    <row r="266" spans="1:1" ht="20.149999999999999" customHeight="1">
      <c r="A266" s="53"/>
    </row>
    <row r="267" spans="1:1" ht="20.149999999999999" customHeight="1">
      <c r="A267" s="53"/>
    </row>
    <row r="268" spans="1:1" ht="20.149999999999999" customHeight="1">
      <c r="A268" s="53"/>
    </row>
    <row r="269" spans="1:1" ht="20.149999999999999" customHeight="1">
      <c r="A269" s="53"/>
    </row>
    <row r="270" spans="1:1" ht="20.149999999999999" customHeight="1">
      <c r="A270" s="53"/>
    </row>
    <row r="271" spans="1:1" ht="20.149999999999999" customHeight="1">
      <c r="A271" s="53"/>
    </row>
    <row r="272" spans="1:1" ht="20.149999999999999" customHeight="1">
      <c r="A272" s="53"/>
    </row>
    <row r="273" spans="1:1" ht="20.149999999999999" customHeight="1">
      <c r="A273" s="53"/>
    </row>
    <row r="274" spans="1:1" ht="20.149999999999999" customHeight="1">
      <c r="A274" s="53"/>
    </row>
    <row r="275" spans="1:1" ht="20.149999999999999" customHeight="1">
      <c r="A275" s="53"/>
    </row>
    <row r="276" spans="1:1" ht="20.149999999999999" customHeight="1">
      <c r="A276" s="53"/>
    </row>
    <row r="277" spans="1:1" ht="20.149999999999999" customHeight="1" thickBot="1">
      <c r="A277" s="64"/>
    </row>
  </sheetData>
  <sheetProtection selectLockedCells="1" selectUnlockedCells="1"/>
  <phoneticPr fontId="3" type="noConversion"/>
  <pageMargins left="0.25" right="0.25" top="0.75" bottom="0.75" header="0.3" footer="0.3"/>
  <pageSetup paperSize="9" scale="86" orientation="landscape" useFirstPageNumber="1" horizontalDpi="4294967293" r:id="rId1"/>
  <headerFooter alignWithMargins="0"/>
  <customProperties>
    <customPr name="_pios_id" r:id="rId2"/>
    <customPr name="EpmWorksheetKeyString_GUID" r:id="rId3"/>
  </customProperties>
  <webPublishItems count="4">
    <webPublishItem id="2464" divId="Dati_finanziari_FY15_2464" sourceType="range" sourceRef="B1:V23" destinationFile="D:\Documents and Settings\Mondadori\Desktop\dati finanziari FY15\conto_eco_trime_ita.htm"/>
    <webPublishItem id="2341" divId="Dati_finanziari_9M15_2341" sourceType="range" sourceRef="B1:V23" destinationFile="D:\Documents and Settings\Mondadori\Desktop\Dati finanziari 9M15\conto_eco_trime_ita.htm"/>
    <webPublishItem id="30979" divId="Dati_finanziari_1Q15_ita_30979" sourceType="range" sourceRef="B1:V23" destinationFile="D:\Documents and Settings\Mondadori\Desktop\dati finanziari 1Q15\conto_eco_trime_ita.htm"/>
    <webPublishItem id="21092" divId="Copia_Dati_finanziari_FY14_ita_def_21092" sourceType="range" sourceRef="B1:V23" destinationFile="D:\Documents and Settings\Mondadori\Desktop\dati finanziari FY2014\conto_eco_trime_ita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zoomScaleNormal="100" workbookViewId="0">
      <selection activeCell="M19" sqref="M19"/>
    </sheetView>
  </sheetViews>
  <sheetFormatPr defaultColWidth="10.08203125" defaultRowHeight="20.149999999999999" customHeight="1"/>
  <cols>
    <col min="1" max="1" width="10.5" style="31" customWidth="1"/>
    <col min="2" max="2" width="36.33203125" style="31" bestFit="1" customWidth="1"/>
    <col min="3" max="8" width="7.33203125" style="31" customWidth="1"/>
    <col min="9" max="16384" width="10.08203125" style="31"/>
  </cols>
  <sheetData>
    <row r="1" spans="2:10" ht="14.5">
      <c r="B1" s="164"/>
      <c r="C1" s="38"/>
      <c r="D1" s="38"/>
      <c r="E1" s="38"/>
      <c r="F1" s="38"/>
      <c r="G1" s="38"/>
      <c r="H1" s="38"/>
    </row>
    <row r="2" spans="2:10" ht="15.5">
      <c r="B2" s="146" t="s">
        <v>51</v>
      </c>
      <c r="C2" s="103"/>
      <c r="D2" s="103"/>
      <c r="E2" s="103"/>
      <c r="F2" s="103"/>
      <c r="G2" s="103"/>
      <c r="H2" s="103"/>
    </row>
    <row r="3" spans="2:10" ht="16" thickBot="1">
      <c r="B3" s="165" t="s">
        <v>0</v>
      </c>
      <c r="C3" s="262" t="s">
        <v>162</v>
      </c>
      <c r="D3" s="111" t="s">
        <v>111</v>
      </c>
      <c r="E3" s="111" t="s">
        <v>96</v>
      </c>
      <c r="F3" s="111" t="s">
        <v>81</v>
      </c>
      <c r="G3" s="111" t="s">
        <v>138</v>
      </c>
      <c r="H3" s="111" t="s">
        <v>137</v>
      </c>
    </row>
    <row r="4" spans="2:10" s="167" customFormat="1" ht="15.5">
      <c r="B4" s="166" t="s">
        <v>42</v>
      </c>
      <c r="C4" s="227">
        <v>-97.6</v>
      </c>
      <c r="D4" s="104">
        <v>-151.30000000000001</v>
      </c>
      <c r="E4" s="104">
        <v>-147.19999999999999</v>
      </c>
      <c r="F4" s="105">
        <v>-189.2</v>
      </c>
      <c r="G4" s="105">
        <v>-263.60000000000002</v>
      </c>
      <c r="H4" s="105">
        <v>-199.4</v>
      </c>
    </row>
    <row r="5" spans="2:10" s="167" customFormat="1" ht="15.5">
      <c r="B5" s="168" t="s">
        <v>119</v>
      </c>
      <c r="C5" s="228">
        <v>91</v>
      </c>
      <c r="D5" s="11">
        <v>82.4</v>
      </c>
      <c r="E5" s="11">
        <v>94.5</v>
      </c>
      <c r="F5" s="11">
        <v>90.1</v>
      </c>
      <c r="G5" s="11">
        <v>84.5</v>
      </c>
      <c r="H5" s="11">
        <v>108.5</v>
      </c>
    </row>
    <row r="6" spans="2:10" s="169" customFormat="1" ht="15.5">
      <c r="B6" s="168" t="s">
        <v>139</v>
      </c>
      <c r="C6" s="263">
        <v>0</v>
      </c>
      <c r="D6" s="11">
        <v>0</v>
      </c>
      <c r="E6" s="11">
        <v>0</v>
      </c>
      <c r="F6" s="11">
        <v>0</v>
      </c>
      <c r="G6" s="126">
        <v>0</v>
      </c>
      <c r="H6" s="126">
        <v>-4.7</v>
      </c>
      <c r="I6" s="126"/>
      <c r="J6" s="126"/>
    </row>
    <row r="7" spans="2:10" s="167" customFormat="1" ht="15.5">
      <c r="B7" s="168" t="s">
        <v>43</v>
      </c>
      <c r="C7" s="228">
        <v>10.3</v>
      </c>
      <c r="D7" s="11">
        <v>1.2</v>
      </c>
      <c r="E7" s="11">
        <v>-5.4</v>
      </c>
      <c r="F7" s="11">
        <v>-4.8</v>
      </c>
      <c r="G7" s="11">
        <v>13.6</v>
      </c>
      <c r="H7" s="11">
        <v>12.7</v>
      </c>
    </row>
    <row r="8" spans="2:10" s="167" customFormat="1" ht="15.5">
      <c r="B8" s="168" t="s">
        <v>99</v>
      </c>
      <c r="C8" s="228">
        <v>-22</v>
      </c>
      <c r="D8" s="11">
        <v>-21.8</v>
      </c>
      <c r="E8" s="11">
        <v>-18.399999999999999</v>
      </c>
      <c r="F8" s="11">
        <v>-19.8</v>
      </c>
      <c r="G8" s="11">
        <v>-18.7</v>
      </c>
      <c r="H8" s="11">
        <v>-17.2</v>
      </c>
    </row>
    <row r="9" spans="2:10" s="167" customFormat="1" ht="16" thickBot="1">
      <c r="B9" s="170" t="s">
        <v>44</v>
      </c>
      <c r="C9" s="229">
        <v>79.3</v>
      </c>
      <c r="D9" s="106">
        <v>61.9</v>
      </c>
      <c r="E9" s="106">
        <v>70.8</v>
      </c>
      <c r="F9" s="106">
        <v>65.5</v>
      </c>
      <c r="G9" s="106">
        <v>79.399999999999991</v>
      </c>
      <c r="H9" s="106">
        <v>99.3</v>
      </c>
    </row>
    <row r="10" spans="2:10" s="167" customFormat="1" ht="15.5">
      <c r="B10" s="168" t="s">
        <v>45</v>
      </c>
      <c r="C10" s="228">
        <v>-2.4</v>
      </c>
      <c r="D10" s="11">
        <v>-3.7</v>
      </c>
      <c r="E10" s="11">
        <v>-1.6</v>
      </c>
      <c r="F10" s="11">
        <v>-2.9</v>
      </c>
      <c r="G10" s="11">
        <v>-7</v>
      </c>
      <c r="H10" s="11">
        <v>-17.7</v>
      </c>
    </row>
    <row r="11" spans="2:10" s="167" customFormat="1" ht="15.5">
      <c r="B11" s="168" t="s">
        <v>46</v>
      </c>
      <c r="C11" s="228">
        <v>-13.9</v>
      </c>
      <c r="D11" s="11">
        <v>-6.9</v>
      </c>
      <c r="E11" s="11">
        <v>-20.7</v>
      </c>
      <c r="F11" s="11">
        <v>-7.9</v>
      </c>
      <c r="G11" s="11">
        <v>-3.2</v>
      </c>
      <c r="H11" s="11">
        <v>-13.8</v>
      </c>
    </row>
    <row r="12" spans="2:10" s="167" customFormat="1" ht="15.5">
      <c r="B12" s="171" t="s">
        <v>88</v>
      </c>
      <c r="C12" s="231">
        <v>5.3</v>
      </c>
      <c r="D12" s="107">
        <v>0</v>
      </c>
      <c r="E12" s="107">
        <v>1.8</v>
      </c>
      <c r="F12" s="107">
        <v>15.3</v>
      </c>
      <c r="G12" s="107">
        <v>1.4</v>
      </c>
      <c r="H12" s="107">
        <v>0</v>
      </c>
    </row>
    <row r="13" spans="2:10" s="167" customFormat="1" ht="16" thickBot="1">
      <c r="B13" s="170" t="s">
        <v>47</v>
      </c>
      <c r="C13" s="230">
        <v>68.2</v>
      </c>
      <c r="D13" s="108">
        <v>51.2</v>
      </c>
      <c r="E13" s="108">
        <v>50.3</v>
      </c>
      <c r="F13" s="108">
        <v>70.099999999999994</v>
      </c>
      <c r="G13" s="108">
        <v>68.7</v>
      </c>
      <c r="H13" s="108">
        <v>67.8</v>
      </c>
    </row>
    <row r="14" spans="2:10" s="167" customFormat="1" ht="15.5">
      <c r="B14" s="168" t="s">
        <v>48</v>
      </c>
      <c r="C14" s="228">
        <v>-6.9</v>
      </c>
      <c r="D14" s="11">
        <v>-5.2</v>
      </c>
      <c r="E14" s="11">
        <v>-5.4</v>
      </c>
      <c r="F14" s="11">
        <v>-11.3</v>
      </c>
      <c r="G14" s="11">
        <v>-8.8000000000000007</v>
      </c>
      <c r="H14" s="11">
        <v>-14.9</v>
      </c>
    </row>
    <row r="15" spans="2:10" s="167" customFormat="1" ht="15.5">
      <c r="B15" s="168" t="s">
        <v>52</v>
      </c>
      <c r="C15" s="228">
        <v>3.4</v>
      </c>
      <c r="D15" s="11">
        <v>0</v>
      </c>
      <c r="E15" s="11">
        <v>0.5</v>
      </c>
      <c r="F15" s="11">
        <v>-1.3</v>
      </c>
      <c r="G15" s="11">
        <v>6.8</v>
      </c>
      <c r="H15" s="11">
        <v>15.5</v>
      </c>
    </row>
    <row r="16" spans="2:10" s="173" customFormat="1" ht="15.5">
      <c r="B16" s="172" t="s">
        <v>73</v>
      </c>
      <c r="C16" s="232">
        <v>-0.1</v>
      </c>
      <c r="D16" s="109">
        <v>-1.1000000000000001</v>
      </c>
      <c r="E16" s="109">
        <v>-7.4</v>
      </c>
      <c r="F16" s="109">
        <v>-2.7</v>
      </c>
      <c r="G16" s="109">
        <v>0</v>
      </c>
      <c r="H16" s="109">
        <v>0</v>
      </c>
      <c r="I16" s="167"/>
    </row>
    <row r="17" spans="2:10" s="167" customFormat="1" ht="18" customHeight="1">
      <c r="B17" s="168" t="s">
        <v>53</v>
      </c>
      <c r="C17" s="228">
        <v>-8.6</v>
      </c>
      <c r="D17" s="11">
        <v>-0.5</v>
      </c>
      <c r="E17" s="11">
        <v>58.4</v>
      </c>
      <c r="F17" s="11">
        <v>-6.9999999999999991</v>
      </c>
      <c r="G17" s="11">
        <v>3.8</v>
      </c>
      <c r="H17" s="11">
        <v>-132.6</v>
      </c>
    </row>
    <row r="18" spans="2:10" s="173" customFormat="1" ht="18" customHeight="1">
      <c r="B18" s="172" t="s">
        <v>100</v>
      </c>
      <c r="C18" s="232">
        <v>-3.8</v>
      </c>
      <c r="D18" s="109">
        <v>-3.7</v>
      </c>
      <c r="E18" s="109">
        <v>-1.6</v>
      </c>
      <c r="F18" s="109">
        <v>-2.4</v>
      </c>
      <c r="G18" s="109">
        <v>0</v>
      </c>
      <c r="H18" s="109">
        <v>0</v>
      </c>
    </row>
    <row r="19" spans="2:10" s="167" customFormat="1" ht="26">
      <c r="B19" s="168" t="s">
        <v>89</v>
      </c>
      <c r="C19" s="228">
        <v>-0.3</v>
      </c>
      <c r="D19" s="11">
        <v>0</v>
      </c>
      <c r="E19" s="11">
        <v>-3</v>
      </c>
      <c r="F19" s="11">
        <v>-3.4</v>
      </c>
      <c r="G19" s="11">
        <v>3.8</v>
      </c>
      <c r="H19" s="11">
        <v>0</v>
      </c>
    </row>
    <row r="20" spans="2:10" s="167" customFormat="1" ht="16" thickBot="1">
      <c r="B20" s="170" t="s">
        <v>49</v>
      </c>
      <c r="C20" s="230">
        <v>-16.100000000000001</v>
      </c>
      <c r="D20" s="108">
        <v>-10.5</v>
      </c>
      <c r="E20" s="108">
        <v>41.499999999999993</v>
      </c>
      <c r="F20" s="108">
        <v>-28.099999999999998</v>
      </c>
      <c r="G20" s="108">
        <v>5.5999999999999988</v>
      </c>
      <c r="H20" s="108">
        <v>-132</v>
      </c>
    </row>
    <row r="21" spans="2:10" s="167" customFormat="1" ht="16" thickBot="1">
      <c r="B21" s="170" t="s">
        <v>54</v>
      </c>
      <c r="C21" s="229">
        <v>52.2</v>
      </c>
      <c r="D21" s="106">
        <v>40.700000000000003</v>
      </c>
      <c r="E21" s="106">
        <v>91.799999999999983</v>
      </c>
      <c r="F21" s="106">
        <v>42</v>
      </c>
      <c r="G21" s="106">
        <v>74.3</v>
      </c>
      <c r="H21" s="106">
        <v>-64.2</v>
      </c>
    </row>
    <row r="22" spans="2:10" s="167" customFormat="1" ht="15.5">
      <c r="B22" s="166" t="s">
        <v>50</v>
      </c>
      <c r="C22" s="233">
        <v>37.4</v>
      </c>
      <c r="D22" s="105">
        <v>-14.8</v>
      </c>
      <c r="E22" s="105">
        <v>-55.400000000000006</v>
      </c>
      <c r="F22" s="105">
        <v>-147.19999999999999</v>
      </c>
      <c r="G22" s="105">
        <v>-189.2</v>
      </c>
      <c r="H22" s="105">
        <v>-263.60000000000002</v>
      </c>
    </row>
    <row r="23" spans="2:10" s="167" customFormat="1" ht="15.5">
      <c r="B23" s="141" t="s">
        <v>117</v>
      </c>
      <c r="C23" s="228">
        <f>-82.8+0.7</f>
        <v>-82.1</v>
      </c>
      <c r="D23" s="11">
        <f>-95.9+13</f>
        <v>-82.9</v>
      </c>
      <c r="E23" s="11">
        <f>+E24-E22</f>
        <v>-95.9</v>
      </c>
      <c r="F23" s="11"/>
      <c r="G23" s="11"/>
      <c r="H23" s="11"/>
      <c r="J23" s="140"/>
    </row>
    <row r="24" spans="2:10" s="167" customFormat="1" ht="16" thickBot="1">
      <c r="B24" s="170" t="s">
        <v>118</v>
      </c>
      <c r="C24" s="229">
        <v>-44.7</v>
      </c>
      <c r="D24" s="106">
        <v>-97.6</v>
      </c>
      <c r="E24" s="106">
        <v>-151.30000000000001</v>
      </c>
      <c r="F24" s="106">
        <v>-147.19999999999999</v>
      </c>
      <c r="G24" s="106"/>
      <c r="H24" s="106"/>
      <c r="J24" s="140"/>
    </row>
    <row r="25" spans="2:10" ht="20.149999999999999" customHeight="1">
      <c r="B25" s="54"/>
      <c r="C25" s="54"/>
      <c r="D25" s="54"/>
      <c r="E25" s="54"/>
      <c r="F25" s="54"/>
      <c r="G25" s="54"/>
      <c r="H25" s="54"/>
    </row>
    <row r="26" spans="2:10" ht="14.5">
      <c r="B26" s="426" t="s">
        <v>112</v>
      </c>
      <c r="C26" s="426"/>
      <c r="D26" s="426"/>
      <c r="E26" s="426"/>
      <c r="F26" s="426"/>
    </row>
    <row r="27" spans="2:10" ht="20.149999999999999" customHeight="1">
      <c r="B27" s="13" t="s">
        <v>114</v>
      </c>
      <c r="J27" s="140"/>
    </row>
  </sheetData>
  <sheetProtection selectLockedCells="1" selectUnlockedCells="1"/>
  <mergeCells count="1">
    <mergeCell ref="B26:F26"/>
  </mergeCells>
  <phoneticPr fontId="3" type="noConversion"/>
  <pageMargins left="0" right="0" top="0.74803149606299213" bottom="0.74803149606299213" header="0.51181102362204722" footer="0.51181102362204722"/>
  <pageSetup paperSize="9" scale="120" orientation="landscape" useFirstPageNumber="1" r:id="rId1"/>
  <headerFooter alignWithMargins="0"/>
  <customProperties>
    <customPr name="_pios_id" r:id="rId2"/>
    <customPr name="EpmWorksheetKeyString_GUID" r:id="rId3"/>
  </customProperties>
  <ignoredErrors>
    <ignoredError sqref="C3:F3 G3:H3" numberStoredAsText="1"/>
  </ignoredErrors>
  <webPublishItems count="2">
    <webPublishItem id="21516" divId="Dati_finanziari_9M15_21516" sourceType="range" sourceRef="B1:F22" destinationFile="D:\Documents and Settings\Mondadori\Desktop\dati finanziari FY15\resoc_finanz_ann_ita.htm"/>
    <webPublishItem id="23825" divId="Copia_Dati_finanziari_FY14_ita_def_23825" sourceType="range" sourceRef="B2:F22" destinationFile="D:\Documents and Settings\Mondadori\Desktop\dati finanziari FY2014\resoc_finanz_ann_ita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showGridLines="0" zoomScale="115" zoomScaleNormal="115" workbookViewId="0">
      <selection activeCell="J25" sqref="J25"/>
    </sheetView>
  </sheetViews>
  <sheetFormatPr defaultColWidth="10.08203125" defaultRowHeight="20.149999999999999" customHeight="1"/>
  <cols>
    <col min="1" max="1" width="10.08203125" style="31" customWidth="1"/>
    <col min="2" max="2" width="51.83203125" style="31" bestFit="1" customWidth="1"/>
    <col min="3" max="4" width="7.5" style="201" customWidth="1"/>
    <col min="5" max="6" width="6.58203125" style="201" customWidth="1"/>
    <col min="7" max="7" width="6.58203125" style="31" customWidth="1"/>
    <col min="8" max="8" width="7.5" style="31" customWidth="1"/>
    <col min="9" max="16" width="6.58203125" style="31" bestFit="1" customWidth="1"/>
    <col min="17" max="16384" width="10.08203125" style="31"/>
  </cols>
  <sheetData>
    <row r="1" spans="2:17" ht="14.5">
      <c r="B1" s="164"/>
      <c r="C1" s="195"/>
      <c r="D1" s="195"/>
      <c r="E1" s="195"/>
      <c r="F1" s="195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2:17" ht="15" thickBot="1">
      <c r="B2" s="174" t="s">
        <v>169</v>
      </c>
      <c r="C2" s="226"/>
      <c r="D2" s="226"/>
      <c r="E2" s="226"/>
      <c r="F2" s="2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17" ht="29.5" customHeight="1" thickBot="1">
      <c r="B3" s="165" t="s">
        <v>0</v>
      </c>
      <c r="C3" s="428" t="s">
        <v>167</v>
      </c>
      <c r="D3" s="428" t="s">
        <v>168</v>
      </c>
      <c r="E3" s="376" t="s">
        <v>162</v>
      </c>
      <c r="F3" s="377" t="s">
        <v>155</v>
      </c>
      <c r="G3" s="376" t="s">
        <v>111</v>
      </c>
      <c r="H3" s="377" t="s">
        <v>103</v>
      </c>
      <c r="I3" s="376" t="s">
        <v>96</v>
      </c>
      <c r="J3" s="377" t="s">
        <v>91</v>
      </c>
      <c r="K3" s="376" t="s">
        <v>81</v>
      </c>
      <c r="L3" s="377" t="s">
        <v>92</v>
      </c>
      <c r="M3" s="376" t="s">
        <v>120</v>
      </c>
      <c r="N3" s="377" t="s">
        <v>121</v>
      </c>
      <c r="O3" s="376" t="s">
        <v>137</v>
      </c>
      <c r="P3" s="377" t="s">
        <v>124</v>
      </c>
    </row>
    <row r="4" spans="2:17" s="167" customFormat="1" ht="15.5">
      <c r="B4" s="372" t="s">
        <v>42</v>
      </c>
      <c r="C4" s="227">
        <v>-155.1</v>
      </c>
      <c r="D4" s="227">
        <v>-155.1</v>
      </c>
      <c r="E4" s="378">
        <v>-97.6</v>
      </c>
      <c r="F4" s="379">
        <v>-219.5</v>
      </c>
      <c r="G4" s="378">
        <v>-151.30000000000001</v>
      </c>
      <c r="H4" s="379">
        <v>-204.2</v>
      </c>
      <c r="I4" s="378">
        <v>-147.19999999999999</v>
      </c>
      <c r="J4" s="379">
        <v>-238.4</v>
      </c>
      <c r="K4" s="378">
        <v>-189.2</v>
      </c>
      <c r="L4" s="379">
        <v>-284.39999999999998</v>
      </c>
      <c r="M4" s="378">
        <v>-263.60000000000002</v>
      </c>
      <c r="N4" s="379">
        <v>-263.60000000000002</v>
      </c>
      <c r="O4" s="378">
        <v>-199.4</v>
      </c>
      <c r="P4" s="379">
        <v>-199.4</v>
      </c>
    </row>
    <row r="5" spans="2:17" s="167" customFormat="1" ht="15.5">
      <c r="B5" s="373" t="s">
        <v>171</v>
      </c>
      <c r="C5" s="228">
        <v>96.7</v>
      </c>
      <c r="D5" s="228">
        <v>97.8</v>
      </c>
      <c r="E5" s="380">
        <v>91</v>
      </c>
      <c r="F5" s="381">
        <v>93.7</v>
      </c>
      <c r="G5" s="380">
        <v>82.4</v>
      </c>
      <c r="H5" s="381">
        <v>83.7</v>
      </c>
      <c r="I5" s="380">
        <v>94.5</v>
      </c>
      <c r="J5" s="381">
        <v>91.8</v>
      </c>
      <c r="K5" s="380">
        <v>90.1</v>
      </c>
      <c r="L5" s="381">
        <v>112.5</v>
      </c>
      <c r="M5" s="380">
        <v>84.5</v>
      </c>
      <c r="N5" s="381">
        <v>21.6</v>
      </c>
      <c r="O5" s="380">
        <v>108.5</v>
      </c>
      <c r="P5" s="381">
        <v>26.7</v>
      </c>
    </row>
    <row r="6" spans="2:17" s="167" customFormat="1" ht="15.5">
      <c r="B6" s="373" t="s">
        <v>139</v>
      </c>
      <c r="C6" s="228"/>
      <c r="D6" s="228"/>
      <c r="E6" s="380"/>
      <c r="F6" s="381"/>
      <c r="G6" s="380">
        <v>0</v>
      </c>
      <c r="H6" s="381">
        <v>0</v>
      </c>
      <c r="I6" s="380">
        <v>0</v>
      </c>
      <c r="J6" s="381">
        <v>0</v>
      </c>
      <c r="K6" s="380">
        <v>0</v>
      </c>
      <c r="L6" s="381">
        <v>-3.3</v>
      </c>
      <c r="M6" s="380">
        <v>0</v>
      </c>
      <c r="N6" s="381">
        <v>1.1000000000000001</v>
      </c>
      <c r="O6" s="380">
        <v>-4.7</v>
      </c>
      <c r="P6" s="381">
        <v>-0.5</v>
      </c>
      <c r="Q6" s="140"/>
    </row>
    <row r="7" spans="2:17" s="167" customFormat="1" ht="15.5">
      <c r="B7" s="373" t="s">
        <v>43</v>
      </c>
      <c r="C7" s="228">
        <v>6.7</v>
      </c>
      <c r="D7" s="228">
        <v>23.6</v>
      </c>
      <c r="E7" s="380">
        <v>10.3</v>
      </c>
      <c r="F7" s="381">
        <v>10.1</v>
      </c>
      <c r="G7" s="380">
        <v>1.2</v>
      </c>
      <c r="H7" s="381">
        <v>-9.4</v>
      </c>
      <c r="I7" s="380">
        <v>-5.4</v>
      </c>
      <c r="J7" s="381">
        <v>-8.6999999999999993</v>
      </c>
      <c r="K7" s="380">
        <v>-4.8</v>
      </c>
      <c r="L7" s="381">
        <v>-8.6999999999999993</v>
      </c>
      <c r="M7" s="380">
        <v>13.6</v>
      </c>
      <c r="N7" s="381">
        <v>-32.1</v>
      </c>
      <c r="O7" s="380">
        <v>12.7</v>
      </c>
      <c r="P7" s="381">
        <v>-27.8</v>
      </c>
    </row>
    <row r="8" spans="2:17" s="167" customFormat="1" ht="15.5">
      <c r="B8" s="374" t="s">
        <v>149</v>
      </c>
      <c r="C8" s="228">
        <v>-28.9</v>
      </c>
      <c r="D8" s="228">
        <v>-26.4</v>
      </c>
      <c r="E8" s="380">
        <v>-22</v>
      </c>
      <c r="F8" s="381">
        <v>-22.4</v>
      </c>
      <c r="G8" s="380">
        <v>-21.8</v>
      </c>
      <c r="H8" s="381">
        <v>-19.2</v>
      </c>
      <c r="I8" s="380">
        <v>-18.399999999999999</v>
      </c>
      <c r="J8" s="381">
        <v>-19.100000000000001</v>
      </c>
      <c r="K8" s="380">
        <v>-19.8</v>
      </c>
      <c r="L8" s="381">
        <v>-20.3</v>
      </c>
      <c r="M8" s="380">
        <v>-18.7</v>
      </c>
      <c r="N8" s="381">
        <v>-9.1</v>
      </c>
      <c r="O8" s="380">
        <v>-17.2</v>
      </c>
      <c r="P8" s="381">
        <v>-7.2</v>
      </c>
    </row>
    <row r="9" spans="2:17" s="167" customFormat="1" ht="16" thickBot="1">
      <c r="B9" s="175" t="s">
        <v>44</v>
      </c>
      <c r="C9" s="229">
        <v>74.400000000000006</v>
      </c>
      <c r="D9" s="229">
        <v>94.9</v>
      </c>
      <c r="E9" s="382">
        <v>79.3</v>
      </c>
      <c r="F9" s="383">
        <v>81.400000000000006</v>
      </c>
      <c r="G9" s="382">
        <v>61.9</v>
      </c>
      <c r="H9" s="383">
        <v>55.099999999999994</v>
      </c>
      <c r="I9" s="382">
        <v>70.8</v>
      </c>
      <c r="J9" s="383">
        <v>63.999999999999993</v>
      </c>
      <c r="K9" s="382">
        <v>65.5</v>
      </c>
      <c r="L9" s="383">
        <v>80.3</v>
      </c>
      <c r="M9" s="382">
        <v>79.399999999999991</v>
      </c>
      <c r="N9" s="383">
        <v>-18.399999999999999</v>
      </c>
      <c r="O9" s="382">
        <v>99.3</v>
      </c>
      <c r="P9" s="383">
        <v>-8.6999999999999993</v>
      </c>
    </row>
    <row r="10" spans="2:17" s="167" customFormat="1" ht="15.5">
      <c r="B10" s="373" t="s">
        <v>45</v>
      </c>
      <c r="C10" s="228">
        <v>-3.3</v>
      </c>
      <c r="D10" s="228">
        <v>-3.3</v>
      </c>
      <c r="E10" s="380">
        <v>-2.4</v>
      </c>
      <c r="F10" s="381">
        <v>-2.4</v>
      </c>
      <c r="G10" s="380">
        <v>-3.7</v>
      </c>
      <c r="H10" s="381">
        <v>-4</v>
      </c>
      <c r="I10" s="380">
        <v>-1.6</v>
      </c>
      <c r="J10" s="381">
        <v>-1.1000000000000001</v>
      </c>
      <c r="K10" s="380">
        <v>-2.9</v>
      </c>
      <c r="L10" s="381">
        <v>-10</v>
      </c>
      <c r="M10" s="380">
        <v>-7</v>
      </c>
      <c r="N10" s="381">
        <v>-7.1</v>
      </c>
      <c r="O10" s="380">
        <v>-17.7</v>
      </c>
      <c r="P10" s="381">
        <v>-7.9</v>
      </c>
    </row>
    <row r="11" spans="2:17" s="167" customFormat="1" ht="15.5">
      <c r="B11" s="373" t="s">
        <v>46</v>
      </c>
      <c r="C11" s="228">
        <v>-21.8</v>
      </c>
      <c r="D11" s="228">
        <v>-17.100000000000001</v>
      </c>
      <c r="E11" s="380">
        <v>-13.9</v>
      </c>
      <c r="F11" s="381">
        <v>-10.5</v>
      </c>
      <c r="G11" s="380">
        <v>-6.9</v>
      </c>
      <c r="H11" s="381">
        <v>-14.5</v>
      </c>
      <c r="I11" s="380">
        <v>-20.7</v>
      </c>
      <c r="J11" s="381">
        <v>-16.399999999999999</v>
      </c>
      <c r="K11" s="380">
        <v>-7.9</v>
      </c>
      <c r="L11" s="381">
        <v>-5.4</v>
      </c>
      <c r="M11" s="380">
        <v>-3.2</v>
      </c>
      <c r="N11" s="381">
        <v>-5.3</v>
      </c>
      <c r="O11" s="380">
        <v>-13.8</v>
      </c>
      <c r="P11" s="381">
        <v>-9.5</v>
      </c>
    </row>
    <row r="12" spans="2:17" s="167" customFormat="1" ht="15.5">
      <c r="B12" s="375" t="s">
        <v>88</v>
      </c>
      <c r="C12" s="231">
        <v>-3.8</v>
      </c>
      <c r="D12" s="231">
        <v>-3.8</v>
      </c>
      <c r="E12" s="384">
        <v>5.3</v>
      </c>
      <c r="F12" s="385" t="s">
        <v>126</v>
      </c>
      <c r="G12" s="384">
        <v>0</v>
      </c>
      <c r="H12" s="385">
        <v>-1.4</v>
      </c>
      <c r="I12" s="384">
        <v>1.8</v>
      </c>
      <c r="J12" s="385">
        <v>14</v>
      </c>
      <c r="K12" s="384">
        <v>15.3</v>
      </c>
      <c r="L12" s="385">
        <v>0</v>
      </c>
      <c r="M12" s="384">
        <v>1.4</v>
      </c>
      <c r="N12" s="385">
        <v>0</v>
      </c>
      <c r="O12" s="384">
        <v>0</v>
      </c>
      <c r="P12" s="385">
        <v>0</v>
      </c>
    </row>
    <row r="13" spans="2:17" s="167" customFormat="1" ht="16" thickBot="1">
      <c r="B13" s="175" t="s">
        <v>47</v>
      </c>
      <c r="C13" s="230">
        <v>45.4</v>
      </c>
      <c r="D13" s="230">
        <v>70.599999999999994</v>
      </c>
      <c r="E13" s="386">
        <v>68.2</v>
      </c>
      <c r="F13" s="387">
        <v>68.5</v>
      </c>
      <c r="G13" s="386">
        <v>51.2</v>
      </c>
      <c r="H13" s="387">
        <v>35.299999999999997</v>
      </c>
      <c r="I13" s="386">
        <v>50.3</v>
      </c>
      <c r="J13" s="387">
        <v>60.499999999999993</v>
      </c>
      <c r="K13" s="386">
        <v>70.099999999999994</v>
      </c>
      <c r="L13" s="387">
        <v>64.899999999999991</v>
      </c>
      <c r="M13" s="386">
        <v>68.7</v>
      </c>
      <c r="N13" s="387">
        <v>-30.8</v>
      </c>
      <c r="O13" s="386">
        <v>67.900000000000006</v>
      </c>
      <c r="P13" s="387">
        <v>-26.1</v>
      </c>
    </row>
    <row r="14" spans="2:17" s="167" customFormat="1" ht="15.5">
      <c r="B14" s="373" t="s">
        <v>48</v>
      </c>
      <c r="C14" s="228">
        <v>-10.6</v>
      </c>
      <c r="D14" s="228">
        <v>-10.6</v>
      </c>
      <c r="E14" s="380">
        <v>-6.9</v>
      </c>
      <c r="F14" s="381">
        <v>-5.3</v>
      </c>
      <c r="G14" s="380">
        <v>-5.2</v>
      </c>
      <c r="H14" s="381">
        <v>-5.8</v>
      </c>
      <c r="I14" s="380">
        <v>-5.4</v>
      </c>
      <c r="J14" s="381">
        <v>-8.5</v>
      </c>
      <c r="K14" s="380">
        <v>-11.3</v>
      </c>
      <c r="L14" s="381">
        <v>-11.4</v>
      </c>
      <c r="M14" s="380">
        <v>-8.8000000000000007</v>
      </c>
      <c r="N14" s="381">
        <v>-9.1999999999999993</v>
      </c>
      <c r="O14" s="380">
        <v>-14.9</v>
      </c>
      <c r="P14" s="381">
        <v>-7.1</v>
      </c>
    </row>
    <row r="15" spans="2:17" s="167" customFormat="1" ht="15.5">
      <c r="B15" s="373" t="s">
        <v>52</v>
      </c>
      <c r="C15" s="228">
        <v>-0.3</v>
      </c>
      <c r="D15" s="228">
        <v>-0.3</v>
      </c>
      <c r="E15" s="380">
        <v>3.4</v>
      </c>
      <c r="F15" s="381">
        <v>3.7</v>
      </c>
      <c r="G15" s="380">
        <v>0</v>
      </c>
      <c r="H15" s="381">
        <v>0.3</v>
      </c>
      <c r="I15" s="380">
        <v>0.5</v>
      </c>
      <c r="J15" s="381">
        <v>-0.7</v>
      </c>
      <c r="K15" s="380">
        <v>-1.3</v>
      </c>
      <c r="L15" s="381">
        <v>0.3</v>
      </c>
      <c r="M15" s="380">
        <v>6.8</v>
      </c>
      <c r="N15" s="381">
        <v>5.9</v>
      </c>
      <c r="O15" s="380">
        <v>15.5</v>
      </c>
      <c r="P15" s="381">
        <v>15.1</v>
      </c>
    </row>
    <row r="16" spans="2:17" s="167" customFormat="1" ht="15.5">
      <c r="B16" s="373" t="s">
        <v>73</v>
      </c>
      <c r="C16" s="232">
        <v>-0.5</v>
      </c>
      <c r="D16" s="232">
        <v>-0.5</v>
      </c>
      <c r="E16" s="388">
        <v>-0.1</v>
      </c>
      <c r="F16" s="389">
        <v>-0.2</v>
      </c>
      <c r="G16" s="388">
        <v>-1.1000000000000001</v>
      </c>
      <c r="H16" s="389">
        <v>-4.5999999999999996</v>
      </c>
      <c r="I16" s="388">
        <v>-7.4</v>
      </c>
      <c r="J16" s="389">
        <v>-5.4</v>
      </c>
      <c r="K16" s="388">
        <v>-2.7</v>
      </c>
      <c r="L16" s="389">
        <v>-2.8</v>
      </c>
      <c r="M16" s="388">
        <v>-1.8</v>
      </c>
      <c r="N16" s="389">
        <v>0</v>
      </c>
      <c r="O16" s="388">
        <v>0</v>
      </c>
      <c r="P16" s="389">
        <v>0</v>
      </c>
    </row>
    <row r="17" spans="2:17" s="167" customFormat="1" ht="15.5">
      <c r="B17" s="373" t="s">
        <v>53</v>
      </c>
      <c r="C17" s="228">
        <v>-146.4</v>
      </c>
      <c r="D17" s="228">
        <v>-14.3</v>
      </c>
      <c r="E17" s="380">
        <v>-8.6</v>
      </c>
      <c r="F17" s="381">
        <v>-6.9</v>
      </c>
      <c r="G17" s="380">
        <v>-0.5</v>
      </c>
      <c r="H17" s="381">
        <v>58.1</v>
      </c>
      <c r="I17" s="380">
        <v>58.4</v>
      </c>
      <c r="J17" s="381">
        <v>-4</v>
      </c>
      <c r="K17" s="380">
        <v>-6.9999999999999991</v>
      </c>
      <c r="L17" s="381">
        <v>-5</v>
      </c>
      <c r="M17" s="380">
        <v>3.8</v>
      </c>
      <c r="N17" s="381">
        <v>13.3</v>
      </c>
      <c r="O17" s="380">
        <v>-132.6</v>
      </c>
      <c r="P17" s="381">
        <v>-157.30000000000001</v>
      </c>
    </row>
    <row r="18" spans="2:17" s="167" customFormat="1" ht="16.399999999999999" customHeight="1">
      <c r="B18" s="373" t="s">
        <v>150</v>
      </c>
      <c r="C18" s="232">
        <v>-2.9</v>
      </c>
      <c r="D18" s="232">
        <v>-2.9</v>
      </c>
      <c r="E18" s="388">
        <v>-3.8</v>
      </c>
      <c r="F18" s="389">
        <v>2.1</v>
      </c>
      <c r="G18" s="388">
        <v>-3.7</v>
      </c>
      <c r="H18" s="389">
        <v>-9.1999999999999993</v>
      </c>
      <c r="I18" s="388">
        <v>-1.6</v>
      </c>
      <c r="J18" s="389">
        <v>-2.5</v>
      </c>
      <c r="K18" s="388">
        <v>-2.4</v>
      </c>
      <c r="L18" s="389">
        <v>0</v>
      </c>
      <c r="M18" s="388">
        <v>0</v>
      </c>
      <c r="N18" s="389">
        <v>0</v>
      </c>
      <c r="O18" s="388">
        <v>0</v>
      </c>
      <c r="P18" s="389">
        <v>0</v>
      </c>
    </row>
    <row r="19" spans="2:17" s="167" customFormat="1" ht="15.5">
      <c r="B19" s="373" t="s">
        <v>89</v>
      </c>
      <c r="C19" s="228">
        <v>-0.1</v>
      </c>
      <c r="D19" s="228">
        <v>-0.1</v>
      </c>
      <c r="E19" s="380">
        <v>-0.3</v>
      </c>
      <c r="F19" s="381" t="s">
        <v>126</v>
      </c>
      <c r="G19" s="380">
        <v>0</v>
      </c>
      <c r="H19" s="381">
        <v>-0.1</v>
      </c>
      <c r="I19" s="380">
        <v>-3</v>
      </c>
      <c r="J19" s="381">
        <v>-5.0999999999999996</v>
      </c>
      <c r="K19" s="380">
        <v>-3.4</v>
      </c>
      <c r="L19" s="381">
        <v>3.8</v>
      </c>
      <c r="M19" s="380">
        <v>3.8</v>
      </c>
      <c r="N19" s="381">
        <v>0</v>
      </c>
      <c r="O19" s="380">
        <v>0</v>
      </c>
      <c r="P19" s="381">
        <v>0</v>
      </c>
    </row>
    <row r="20" spans="2:17" s="167" customFormat="1" ht="16" thickBot="1">
      <c r="B20" s="175" t="s">
        <v>151</v>
      </c>
      <c r="C20" s="230">
        <v>-160.9</v>
      </c>
      <c r="D20" s="230">
        <v>-28.7</v>
      </c>
      <c r="E20" s="386">
        <v>-16.100000000000001</v>
      </c>
      <c r="F20" s="387">
        <v>-6.5</v>
      </c>
      <c r="G20" s="386">
        <v>-10.5</v>
      </c>
      <c r="H20" s="387">
        <v>38.799999999999997</v>
      </c>
      <c r="I20" s="386">
        <v>41.499999999999993</v>
      </c>
      <c r="J20" s="387">
        <v>-26.3</v>
      </c>
      <c r="K20" s="386">
        <v>-28.099999999999998</v>
      </c>
      <c r="L20" s="387">
        <v>-18.8</v>
      </c>
      <c r="M20" s="386">
        <v>5.5999999999999988</v>
      </c>
      <c r="N20" s="387">
        <v>10.000000000000002</v>
      </c>
      <c r="O20" s="386">
        <v>-132</v>
      </c>
      <c r="P20" s="387">
        <v>-149.30000000000001</v>
      </c>
    </row>
    <row r="21" spans="2:17" s="167" customFormat="1" ht="16" thickBot="1">
      <c r="B21" s="175" t="s">
        <v>173</v>
      </c>
      <c r="C21" s="230">
        <v>-115.6</v>
      </c>
      <c r="D21" s="230">
        <v>41.9</v>
      </c>
      <c r="E21" s="382">
        <v>52.2</v>
      </c>
      <c r="F21" s="383">
        <v>61.9</v>
      </c>
      <c r="G21" s="382">
        <v>40.700000000000003</v>
      </c>
      <c r="H21" s="383">
        <v>74</v>
      </c>
      <c r="I21" s="382">
        <v>91.799999999999983</v>
      </c>
      <c r="J21" s="383">
        <v>34.199999999999989</v>
      </c>
      <c r="K21" s="382">
        <v>42</v>
      </c>
      <c r="L21" s="383">
        <v>46</v>
      </c>
      <c r="M21" s="382">
        <v>74.3</v>
      </c>
      <c r="N21" s="383">
        <v>-20.799999999999997</v>
      </c>
      <c r="O21" s="382">
        <v>-64.2</v>
      </c>
      <c r="P21" s="383">
        <v>-175.4</v>
      </c>
    </row>
    <row r="22" spans="2:17" s="167" customFormat="1" ht="15.5">
      <c r="B22" s="373" t="s">
        <v>172</v>
      </c>
      <c r="C22" s="228">
        <v>-22.2</v>
      </c>
      <c r="D22" s="228">
        <v>-22.2</v>
      </c>
      <c r="E22" s="380"/>
      <c r="F22" s="381"/>
      <c r="G22" s="380"/>
      <c r="H22" s="381"/>
      <c r="I22" s="380"/>
      <c r="J22" s="381"/>
      <c r="K22" s="380"/>
      <c r="L22" s="381"/>
      <c r="M22" s="380"/>
      <c r="N22" s="381"/>
      <c r="O22" s="380"/>
      <c r="P22" s="381"/>
    </row>
    <row r="23" spans="2:17" s="167" customFormat="1" ht="16" thickBot="1">
      <c r="B23" s="175" t="s">
        <v>54</v>
      </c>
      <c r="C23" s="229">
        <v>-137.80000000000001</v>
      </c>
      <c r="D23" s="229">
        <v>19.7</v>
      </c>
      <c r="E23" s="382">
        <v>52.2</v>
      </c>
      <c r="F23" s="383">
        <v>61.9</v>
      </c>
      <c r="G23" s="382">
        <v>40.700000000000003</v>
      </c>
      <c r="H23" s="383">
        <v>74</v>
      </c>
      <c r="I23" s="382">
        <v>91.799999999999983</v>
      </c>
      <c r="J23" s="383">
        <v>34.199999999999989</v>
      </c>
      <c r="K23" s="382">
        <v>42</v>
      </c>
      <c r="L23" s="383">
        <v>46</v>
      </c>
      <c r="M23" s="382">
        <v>74.3</v>
      </c>
      <c r="N23" s="383">
        <v>-20.799999999999997</v>
      </c>
      <c r="O23" s="382">
        <v>-64.2</v>
      </c>
      <c r="P23" s="383">
        <v>-175.4</v>
      </c>
    </row>
    <row r="24" spans="2:17" s="167" customFormat="1" ht="15.5">
      <c r="B24" s="372" t="s">
        <v>170</v>
      </c>
      <c r="C24" s="233">
        <v>-205.8</v>
      </c>
      <c r="D24" s="233">
        <v>-48.4</v>
      </c>
      <c r="E24" s="390">
        <v>37.4</v>
      </c>
      <c r="F24" s="391">
        <v>-68.3</v>
      </c>
      <c r="G24" s="390">
        <v>-14.8</v>
      </c>
      <c r="H24" s="391">
        <v>-130.1</v>
      </c>
      <c r="I24" s="390">
        <v>-55.400000000000006</v>
      </c>
      <c r="J24" s="391">
        <v>-204.20000000000002</v>
      </c>
      <c r="K24" s="390">
        <v>-147.19999999999999</v>
      </c>
      <c r="L24" s="391">
        <v>-238.39999999999998</v>
      </c>
      <c r="M24" s="390">
        <v>-189.2</v>
      </c>
      <c r="N24" s="391">
        <v>-284.40000000000003</v>
      </c>
      <c r="O24" s="390">
        <v>-263.60000000000002</v>
      </c>
      <c r="P24" s="391">
        <v>-374.8</v>
      </c>
    </row>
    <row r="25" spans="2:17" ht="20.149999999999999" customHeight="1">
      <c r="B25" s="141" t="s">
        <v>174</v>
      </c>
      <c r="C25" s="228">
        <v>7.7</v>
      </c>
      <c r="D25" s="228">
        <v>9.6</v>
      </c>
      <c r="E25" s="380">
        <v>-82.1</v>
      </c>
      <c r="F25" s="381">
        <f>-89.4+2.6</f>
        <v>-86.800000000000011</v>
      </c>
      <c r="G25" s="380">
        <f>-95.9+13</f>
        <v>-82.9</v>
      </c>
      <c r="H25" s="381">
        <f>+H26-H24</f>
        <v>-89.4</v>
      </c>
      <c r="I25" s="380">
        <f>+I26-I24</f>
        <v>-95.9</v>
      </c>
      <c r="J25" s="381"/>
      <c r="K25" s="380"/>
      <c r="L25" s="381"/>
      <c r="M25" s="380"/>
      <c r="N25" s="381"/>
      <c r="O25" s="380"/>
      <c r="P25" s="381"/>
      <c r="Q25" s="140"/>
    </row>
    <row r="26" spans="2:17" ht="15" thickBot="1">
      <c r="B26" s="175" t="s">
        <v>118</v>
      </c>
      <c r="C26" s="229">
        <v>-285.10000000000002</v>
      </c>
      <c r="D26" s="229">
        <v>-125.8</v>
      </c>
      <c r="E26" s="382">
        <v>-44.7</v>
      </c>
      <c r="F26" s="383">
        <v>-155.1</v>
      </c>
      <c r="G26" s="382">
        <v>-97.6</v>
      </c>
      <c r="H26" s="383">
        <v>-219.5</v>
      </c>
      <c r="I26" s="382">
        <v>-151.30000000000001</v>
      </c>
      <c r="J26" s="383"/>
      <c r="K26" s="382"/>
      <c r="L26" s="383"/>
      <c r="M26" s="382"/>
      <c r="N26" s="383"/>
      <c r="O26" s="382"/>
      <c r="P26" s="383"/>
      <c r="Q26" s="140"/>
    </row>
    <row r="27" spans="2:17" ht="7" customHeight="1">
      <c r="B27" s="42"/>
      <c r="C27" s="198"/>
      <c r="D27" s="198"/>
      <c r="E27" s="198"/>
      <c r="F27" s="198"/>
      <c r="G27" s="42"/>
      <c r="H27" s="42"/>
      <c r="I27" s="42"/>
      <c r="K27" s="42"/>
      <c r="L27" s="42"/>
      <c r="M27" s="42"/>
      <c r="N27" s="42"/>
      <c r="O27" s="42"/>
      <c r="P27" s="42"/>
    </row>
    <row r="28" spans="2:17" ht="20.149999999999999" customHeight="1">
      <c r="B28" s="132" t="s">
        <v>112</v>
      </c>
    </row>
    <row r="29" spans="2:17" ht="20.149999999999999" customHeight="1">
      <c r="B29" s="13" t="s">
        <v>114</v>
      </c>
      <c r="C29" s="234"/>
      <c r="D29" s="234"/>
      <c r="E29" s="234"/>
      <c r="F29" s="234"/>
      <c r="G29" s="140"/>
    </row>
  </sheetData>
  <sheetProtection selectLockedCells="1" selectUnlockedCells="1"/>
  <pageMargins left="0" right="0" top="0.74803149606299213" bottom="0.74803149606299213" header="0.51181102362204722" footer="0.51181102362204722"/>
  <pageSetup paperSize="9" scale="92" orientation="landscape" useFirstPageNumber="1" horizontalDpi="4294967293" r:id="rId1"/>
  <headerFooter alignWithMargins="0"/>
  <customProperties>
    <customPr name="_pios_id" r:id="rId2"/>
    <customPr name="EpmWorksheetKeyString_GUID" r:id="rId3"/>
  </customProperties>
  <ignoredErrors>
    <ignoredError sqref="I3:P3 G3 E23:E26 E3:E2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zoomScale="130" zoomScaleNormal="130" workbookViewId="0">
      <selection activeCell="N16" sqref="N16"/>
    </sheetView>
  </sheetViews>
  <sheetFormatPr defaultColWidth="10.08203125" defaultRowHeight="20.149999999999999" customHeight="1"/>
  <cols>
    <col min="1" max="1" width="10.08203125" style="31"/>
    <col min="2" max="2" width="22" style="31" bestFit="1" customWidth="1"/>
    <col min="3" max="3" width="5.58203125" style="201" customWidth="1"/>
    <col min="4" max="4" width="5.58203125" style="31" customWidth="1"/>
    <col min="5" max="5" width="5.58203125" style="31" bestFit="1" customWidth="1"/>
    <col min="6" max="6" width="7.83203125" style="190" customWidth="1"/>
    <col min="7" max="7" width="8.33203125" style="31" customWidth="1"/>
    <col min="8" max="16384" width="10.08203125" style="31"/>
  </cols>
  <sheetData>
    <row r="1" spans="1:9" ht="14.5">
      <c r="A1" s="178"/>
      <c r="B1" s="179"/>
      <c r="C1" s="265"/>
      <c r="D1" s="96"/>
      <c r="E1" s="96"/>
      <c r="F1" s="102"/>
      <c r="G1" s="96"/>
    </row>
    <row r="2" spans="1:9" ht="31">
      <c r="A2" s="150"/>
      <c r="B2" s="180" t="s">
        <v>19</v>
      </c>
      <c r="C2" s="264"/>
      <c r="D2" s="113"/>
      <c r="E2" s="113"/>
      <c r="F2" s="181"/>
      <c r="G2" s="113"/>
    </row>
    <row r="3" spans="1:9" ht="14.5">
      <c r="A3" s="150"/>
      <c r="B3" s="19" t="s">
        <v>0</v>
      </c>
      <c r="C3" s="196"/>
      <c r="D3" s="39"/>
      <c r="E3" s="39"/>
      <c r="F3" s="102"/>
      <c r="G3" s="39"/>
    </row>
    <row r="4" spans="1:9" ht="15.5">
      <c r="A4" s="150"/>
      <c r="B4" s="182"/>
      <c r="C4" s="266">
        <v>2021</v>
      </c>
      <c r="D4" s="122">
        <v>2020</v>
      </c>
      <c r="E4" s="97" t="s">
        <v>20</v>
      </c>
      <c r="F4" s="122">
        <v>2019</v>
      </c>
      <c r="G4" s="122" t="s">
        <v>81</v>
      </c>
    </row>
    <row r="5" spans="1:9" ht="14.5">
      <c r="A5" s="150"/>
      <c r="B5" s="183" t="s">
        <v>21</v>
      </c>
      <c r="C5" s="267">
        <v>465</v>
      </c>
      <c r="D5" s="98">
        <v>422.9</v>
      </c>
      <c r="E5" s="99">
        <v>9.9550721210688087E-2</v>
      </c>
      <c r="F5" s="98">
        <v>478.4</v>
      </c>
      <c r="G5" s="98">
        <v>451.3</v>
      </c>
    </row>
    <row r="6" spans="1:9" ht="14.5">
      <c r="A6" s="150"/>
      <c r="B6" s="141" t="s">
        <v>140</v>
      </c>
      <c r="C6" s="267">
        <v>206.6</v>
      </c>
      <c r="D6" s="98">
        <v>197.6</v>
      </c>
      <c r="E6" s="99">
        <v>4.5546558704453455E-2</v>
      </c>
      <c r="F6" s="98">
        <v>256.60000000000002</v>
      </c>
      <c r="G6" s="98">
        <v>287</v>
      </c>
      <c r="I6" s="140"/>
    </row>
    <row r="7" spans="1:9" ht="14.5">
      <c r="A7" s="150"/>
      <c r="B7" s="141" t="s">
        <v>25</v>
      </c>
      <c r="C7" s="267">
        <v>173.9</v>
      </c>
      <c r="D7" s="98">
        <v>153.69999999999999</v>
      </c>
      <c r="E7" s="99">
        <v>0.13142485361093059</v>
      </c>
      <c r="F7" s="98">
        <v>186.9</v>
      </c>
      <c r="G7" s="98">
        <v>191.8</v>
      </c>
    </row>
    <row r="8" spans="1:9" ht="14.5">
      <c r="A8" s="150"/>
      <c r="B8" s="141" t="s">
        <v>67</v>
      </c>
      <c r="C8" s="267">
        <v>40.9</v>
      </c>
      <c r="D8" s="98">
        <v>45.1</v>
      </c>
      <c r="E8" s="99">
        <v>-9.3126385809312651E-2</v>
      </c>
      <c r="F8" s="98">
        <v>38.5</v>
      </c>
      <c r="G8" s="98">
        <v>37.4</v>
      </c>
    </row>
    <row r="9" spans="1:9" ht="6.75" customHeight="1">
      <c r="A9" s="150"/>
      <c r="B9" s="141"/>
      <c r="C9" s="267"/>
      <c r="D9" s="98"/>
      <c r="E9" s="99"/>
      <c r="F9" s="98"/>
      <c r="G9" s="98"/>
    </row>
    <row r="10" spans="1:9" s="185" customFormat="1" ht="14.5">
      <c r="A10" s="184"/>
      <c r="B10" s="176" t="s">
        <v>22</v>
      </c>
      <c r="C10" s="268">
        <v>886.4</v>
      </c>
      <c r="D10" s="100">
        <v>819.4</v>
      </c>
      <c r="E10" s="101">
        <v>8.1767146692701909E-2</v>
      </c>
      <c r="F10" s="100">
        <v>960.4</v>
      </c>
      <c r="G10" s="100">
        <v>967.49999999999989</v>
      </c>
    </row>
    <row r="11" spans="1:9" ht="14.5">
      <c r="A11" s="150"/>
      <c r="B11" s="141" t="s">
        <v>23</v>
      </c>
      <c r="C11" s="269">
        <v>-79</v>
      </c>
      <c r="D11" s="9">
        <v>-75.400000000000006</v>
      </c>
      <c r="E11" s="99">
        <v>4.7745358090185652E-2</v>
      </c>
      <c r="F11" s="9">
        <v>-75.599999999999994</v>
      </c>
      <c r="G11" s="9">
        <v>-76.099999999999994</v>
      </c>
    </row>
    <row r="12" spans="1:9" s="188" customFormat="1" ht="15.5">
      <c r="A12" s="186"/>
      <c r="B12" s="187" t="s">
        <v>24</v>
      </c>
      <c r="C12" s="270">
        <v>807.3</v>
      </c>
      <c r="D12" s="116">
        <v>744</v>
      </c>
      <c r="E12" s="117">
        <v>8.5080645161290214E-2</v>
      </c>
      <c r="F12" s="116">
        <v>884.9</v>
      </c>
      <c r="G12" s="116">
        <v>891.39999999999986</v>
      </c>
    </row>
    <row r="13" spans="1:9" ht="14.5">
      <c r="A13" s="150"/>
      <c r="B13" s="114"/>
      <c r="D13" s="189"/>
      <c r="E13" s="189"/>
      <c r="F13" s="102"/>
      <c r="G13" s="42"/>
    </row>
    <row r="14" spans="1:9" ht="14.5">
      <c r="A14" s="150"/>
      <c r="B14" s="32" t="s">
        <v>112</v>
      </c>
      <c r="C14" s="199"/>
      <c r="D14" s="32"/>
      <c r="E14" s="32"/>
      <c r="F14" s="32"/>
      <c r="G14" s="32"/>
      <c r="I14" s="140"/>
    </row>
    <row r="15" spans="1:9" ht="20.149999999999999" customHeight="1">
      <c r="B15" s="33"/>
      <c r="C15" s="271"/>
      <c r="D15" s="33"/>
      <c r="E15" s="33"/>
      <c r="F15" s="33"/>
      <c r="G15" s="33"/>
    </row>
    <row r="16" spans="1:9" ht="20.149999999999999" customHeight="1">
      <c r="B16" s="13"/>
      <c r="C16" s="219"/>
      <c r="D16" s="13"/>
      <c r="E16" s="13"/>
      <c r="F16" s="13"/>
      <c r="G16" s="13"/>
    </row>
  </sheetData>
  <sheetProtection selectLockedCells="1" selectUnlockedCells="1"/>
  <phoneticPr fontId="3" type="noConversion"/>
  <pageMargins left="0.59055118110236227" right="0.59055118110236227" top="0.74803149606299213" bottom="0.74803149606299213" header="0.51181102362204722" footer="0.51181102362204722"/>
  <pageSetup paperSize="9" scale="140" orientation="landscape" useFirstPageNumber="1" r:id="rId1"/>
  <headerFooter alignWithMargins="0"/>
  <customProperties>
    <customPr name="_pios_id" r:id="rId2"/>
    <customPr name="EpmWorksheetKeyString_GUID" r:id="rId3"/>
  </customProperties>
  <webPublishItems count="2">
    <webPublishItem id="9335" divId="Dati_finanziari_FY15_9335" sourceType="range" sourceRef="B1:E14" destinationFile="D:\Documents and Settings\Mondadori\Desktop\dati finanziari FY15\dati_busi_ann_ita.htm"/>
    <webPublishItem id="28632" divId="Copia_Dati_finanziari_FY14_ita_def_28632" sourceType="range" sourceRef="B2:E14" destinationFile="D:\Documents and Settings\Mondadori\Desktop\dati finanziari FY2014\dati_busi_ann_it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1_Dati finanziari_annuali</vt:lpstr>
      <vt:lpstr>2_Dati finanziari_progressivi</vt:lpstr>
      <vt:lpstr>3_Stato patrimoniale_annuali</vt:lpstr>
      <vt:lpstr>4_Stato patrimoniale_progressiv</vt:lpstr>
      <vt:lpstr>5_Conto economico_annuali</vt:lpstr>
      <vt:lpstr>6_Conto economico_progressivi</vt:lpstr>
      <vt:lpstr>7_Resoconto fin_annuali</vt:lpstr>
      <vt:lpstr>8_Resoconto fin_semestrali</vt:lpstr>
      <vt:lpstr>9_Dati business_annuali</vt:lpstr>
      <vt:lpstr>10_Dati business_semestrali</vt:lpstr>
      <vt:lpstr>'1_Dati finanziari_annuali'!Area_stampa</vt:lpstr>
      <vt:lpstr>'10_Dati business_semestrali'!Area_stampa</vt:lpstr>
      <vt:lpstr>'2_Dati finanziari_progressivi'!Area_stampa</vt:lpstr>
      <vt:lpstr>'3_Stato patrimoniale_annuali'!Area_stampa</vt:lpstr>
      <vt:lpstr>'4_Stato patrimoniale_progressiv'!Area_stampa</vt:lpstr>
      <vt:lpstr>'5_Conto economico_annuali'!Area_stampa</vt:lpstr>
      <vt:lpstr>'6_Conto economico_progressivi'!Area_stampa</vt:lpstr>
      <vt:lpstr>'7_Resoconto fin_annuali'!Area_stampa</vt:lpstr>
      <vt:lpstr>'8_Resoconto fin_semestrali'!Area_stampa</vt:lpstr>
      <vt:lpstr>'9_Dati business_annuali'!Area_stampa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Mondadori</dc:creator>
  <cp:lastModifiedBy>Mondadori</cp:lastModifiedBy>
  <cp:lastPrinted>2021-05-17T14:28:01Z</cp:lastPrinted>
  <dcterms:created xsi:type="dcterms:W3CDTF">2013-03-21T16:29:02Z</dcterms:created>
  <dcterms:modified xsi:type="dcterms:W3CDTF">2022-09-08T16:06:23Z</dcterms:modified>
</cp:coreProperties>
</file>